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3395" windowHeight="5190"/>
  </bookViews>
  <sheets>
    <sheet name="ДВ,ДЦ,Р" sheetId="1" r:id="rId1"/>
  </sheets>
  <calcPr calcId="125725"/>
</workbook>
</file>

<file path=xl/calcChain.xml><?xml version="1.0" encoding="utf-8"?>
<calcChain xmlns="http://schemas.openxmlformats.org/spreadsheetml/2006/main">
  <c r="N75" i="1"/>
  <c r="L51"/>
  <c r="M51" s="1"/>
  <c r="N51" s="1"/>
  <c r="L49"/>
  <c r="M49" s="1"/>
  <c r="N49" s="1"/>
  <c r="L47"/>
  <c r="M47" s="1"/>
  <c r="N47" s="1"/>
  <c r="L59"/>
  <c r="M59" s="1"/>
  <c r="N59" s="1"/>
  <c r="N72"/>
  <c r="N71"/>
  <c r="N69"/>
  <c r="L24"/>
  <c r="M24" s="1"/>
  <c r="N24" s="1"/>
  <c r="L43"/>
  <c r="M43" s="1"/>
  <c r="N43" s="1"/>
  <c r="L45"/>
  <c r="M45" s="1"/>
  <c r="N45" s="1"/>
  <c r="L44"/>
  <c r="M44" s="1"/>
  <c r="N44" s="1"/>
  <c r="L15"/>
  <c r="M15" s="1"/>
  <c r="N15" s="1"/>
  <c r="L16"/>
  <c r="M16" s="1"/>
  <c r="N16" s="1"/>
  <c r="L22"/>
  <c r="M22" s="1"/>
  <c r="N22" s="1"/>
  <c r="L21"/>
  <c r="M21" s="1"/>
  <c r="N21" s="1"/>
  <c r="L61"/>
  <c r="M61" s="1"/>
  <c r="N61" s="1"/>
  <c r="L63"/>
  <c r="M63" s="1"/>
  <c r="N63" s="1"/>
  <c r="L62"/>
  <c r="M62" s="1"/>
  <c r="N62" s="1"/>
  <c r="L52"/>
  <c r="M52" s="1"/>
  <c r="N52" s="1"/>
  <c r="L41"/>
  <c r="M41" s="1"/>
  <c r="N41" s="1"/>
  <c r="L39"/>
  <c r="M39" s="1"/>
  <c r="N39" s="1"/>
  <c r="L32"/>
  <c r="M32" s="1"/>
  <c r="N32" s="1"/>
  <c r="N80"/>
  <c r="N78"/>
  <c r="N79"/>
  <c r="N74"/>
  <c r="L34"/>
  <c r="M34" s="1"/>
  <c r="N34" s="1"/>
  <c r="N84"/>
  <c r="N83"/>
  <c r="N85"/>
  <c r="N88"/>
  <c r="N87"/>
  <c r="N90"/>
  <c r="N92"/>
  <c r="N86"/>
  <c r="N91"/>
  <c r="L65"/>
  <c r="M65" s="1"/>
  <c r="N65" s="1"/>
  <c r="L66"/>
  <c r="M66" s="1"/>
  <c r="N66" s="1"/>
  <c r="L58"/>
  <c r="M58" s="1"/>
  <c r="N58" s="1"/>
  <c r="L55"/>
  <c r="M55" s="1"/>
  <c r="N55" s="1"/>
  <c r="L54"/>
  <c r="M54" s="1"/>
  <c r="N54" s="1"/>
  <c r="L56"/>
  <c r="M56" s="1"/>
  <c r="N56" s="1"/>
  <c r="L48"/>
  <c r="M48" s="1"/>
  <c r="N48" s="1"/>
  <c r="L38"/>
  <c r="M38" s="1"/>
  <c r="N38" s="1"/>
  <c r="L36"/>
  <c r="M36" s="1"/>
  <c r="N36" s="1"/>
  <c r="L35"/>
  <c r="M35" s="1"/>
  <c r="N35" s="1"/>
  <c r="L27"/>
  <c r="M27" s="1"/>
  <c r="N27" s="1"/>
  <c r="L28"/>
  <c r="M28" s="1"/>
  <c r="N28" s="1"/>
  <c r="L29"/>
  <c r="M29" s="1"/>
  <c r="N29" s="1"/>
  <c r="L30"/>
  <c r="M30" s="1"/>
  <c r="N30" s="1"/>
  <c r="L25"/>
  <c r="M25" s="1"/>
  <c r="N25" s="1"/>
  <c r="L20"/>
  <c r="M20" s="1"/>
  <c r="N20" s="1"/>
  <c r="L14"/>
  <c r="M14" s="1"/>
  <c r="N14" s="1"/>
  <c r="L17"/>
  <c r="M17" s="1"/>
  <c r="N17" s="1"/>
  <c r="L18"/>
  <c r="M18" s="1"/>
  <c r="N18" s="1"/>
</calcChain>
</file>

<file path=xl/sharedStrings.xml><?xml version="1.0" encoding="utf-8"?>
<sst xmlns="http://schemas.openxmlformats.org/spreadsheetml/2006/main" count="332" uniqueCount="138">
  <si>
    <t>РЕГИОНАЛЬНОЕ ОТДЕЛЕНИЕ ОБЩЕРОССИЙСКОЙ ОБЩЕСТВЕННОЙ ОРГАНИЗАЦИИ</t>
  </si>
  <si>
    <t>"ВСЕРОССИЙСКАЯ ФЕДЕРАЦИЯ ГИРЕВОГО СПОРТА" В СМОЛЕНСКОЙ ОБЛАСТИ</t>
  </si>
  <si>
    <t xml:space="preserve">     ПРОТОКОЛ</t>
  </si>
  <si>
    <t>г. Смоленск</t>
  </si>
  <si>
    <t>Место</t>
  </si>
  <si>
    <t>ФИО</t>
  </si>
  <si>
    <t>Дата рождения</t>
  </si>
  <si>
    <t>Разряд</t>
  </si>
  <si>
    <t>Команда</t>
  </si>
  <si>
    <t>Соб. вес</t>
  </si>
  <si>
    <t>Толчок</t>
  </si>
  <si>
    <t>Рывок</t>
  </si>
  <si>
    <t>Сумма   дв-рья</t>
  </si>
  <si>
    <t>Вып. разряд</t>
  </si>
  <si>
    <t>ФИО тренера(тренеров)</t>
  </si>
  <si>
    <t>Сумма</t>
  </si>
  <si>
    <t>Очки</t>
  </si>
  <si>
    <t>Длинный цикл</t>
  </si>
  <si>
    <t xml:space="preserve">     ДВОЕБОРЬЕ </t>
  </si>
  <si>
    <t>Вес гирь</t>
  </si>
  <si>
    <t>Весовая категория до 48 кг. Мл. юноши</t>
  </si>
  <si>
    <t>Весовая категория до 53 кг. Мл. юноши</t>
  </si>
  <si>
    <t>Весовая категория до 58 кг. Мл. юноши</t>
  </si>
  <si>
    <t>Весовая категория до 63 кг. Мл. юноши</t>
  </si>
  <si>
    <t>Весовая категория до 68 кг. Мл. юноши</t>
  </si>
  <si>
    <t>Весовая категория до 68 кг. Ст. юноши</t>
  </si>
  <si>
    <t>Весовая категория до 73 кг. Мл. юноши</t>
  </si>
  <si>
    <t>Весовая категория до 73 кг. Ст. юноши</t>
  </si>
  <si>
    <t>Ст. юноши (17-18)</t>
  </si>
  <si>
    <t>Девочки (10-16)</t>
  </si>
  <si>
    <t>Мл./Ст. Юноши, Юниоры, Девушки</t>
  </si>
  <si>
    <t>Юниоры(19-22)</t>
  </si>
  <si>
    <t>Девушки (19-22)</t>
  </si>
  <si>
    <t>Весовая категория до 63 кг. Юниоры</t>
  </si>
  <si>
    <t>Весовая категория до 68 кг. Юниоры</t>
  </si>
  <si>
    <t>Весовая категория до 85 кг. Юниоры</t>
  </si>
  <si>
    <t>Весовая категория св. 85 кг. Ст. юноши</t>
  </si>
  <si>
    <t>Весовая категория св. 73 кг. Мл. юноши</t>
  </si>
  <si>
    <t>Весовая категория до 73 кг. Юниоры</t>
  </si>
  <si>
    <t xml:space="preserve">                       Главный секретарь:   Сергеев С.В., ВК</t>
  </si>
  <si>
    <t>Новикова Елена</t>
  </si>
  <si>
    <t>б/р</t>
  </si>
  <si>
    <t>Красный</t>
  </si>
  <si>
    <t>Скорин Александр</t>
  </si>
  <si>
    <t>1юн.</t>
  </si>
  <si>
    <t>Починок</t>
  </si>
  <si>
    <t>Сергеев С.В.</t>
  </si>
  <si>
    <t>Перочинский Артём</t>
  </si>
  <si>
    <t>3юн.</t>
  </si>
  <si>
    <t>Гула Д.Л.</t>
  </si>
  <si>
    <t>Перочинский Владимир</t>
  </si>
  <si>
    <t>Шутов Кирилл</t>
  </si>
  <si>
    <t>Кошевенко Алексей</t>
  </si>
  <si>
    <t>Дорогобужский р-н</t>
  </si>
  <si>
    <t>Захаров А.И.</t>
  </si>
  <si>
    <t>Шванев В.Б.</t>
  </si>
  <si>
    <t>МС</t>
  </si>
  <si>
    <t>КМС</t>
  </si>
  <si>
    <t>Иванова Алиса</t>
  </si>
  <si>
    <t>Васькина Алина</t>
  </si>
  <si>
    <t>МСМК</t>
  </si>
  <si>
    <t>Чалая Татьяна</t>
  </si>
  <si>
    <t>Щербаков Илья</t>
  </si>
  <si>
    <t>Енин Никита</t>
  </si>
  <si>
    <t>Самошкин Степан</t>
  </si>
  <si>
    <t>Новиков Олег</t>
  </si>
  <si>
    <t>2юн.</t>
  </si>
  <si>
    <t>СПОРТИВНЫЙ КОМИТЕТ ПО ФИЗИЧЕСКОЙ КУЛЬТУРЕ И СПОРТУ АДМИНИСТРАЦИИ ГОРОДА СМОЛЕНСКА</t>
  </si>
  <si>
    <t>Регламент времени - 10 мин</t>
  </si>
  <si>
    <t>ОТКРЫТОЕ ПЕРВЕНСТВО ГОРОДА СМОЛЕНСКА ПО ГИРЕВОМУ СПОРТУ СРЕДИ ЮНОШЕЙ И ДЕВУШЕК</t>
  </si>
  <si>
    <t xml:space="preserve">      Ст.судья:     Гула Д.Л.,    1 кат.                       Ст.судья:   Чалая М.И., 1 кат.          </t>
  </si>
  <si>
    <t>19-20 января 2019 г.</t>
  </si>
  <si>
    <t>Вес гирь - 6,8,12,14,16,24,32 кг</t>
  </si>
  <si>
    <t>Весовая категория до 85 кг. Ст. юноши</t>
  </si>
  <si>
    <t>Мл. юноши (10-16)</t>
  </si>
  <si>
    <t>Петраков Иван</t>
  </si>
  <si>
    <t>СШОР № 1</t>
  </si>
  <si>
    <t>Якубенкова Анна</t>
  </si>
  <si>
    <t>Минашкина Анастасия</t>
  </si>
  <si>
    <t>Ковалев Данила</t>
  </si>
  <si>
    <t>Ковалев А.Ю.</t>
  </si>
  <si>
    <t>Прохоренков Егор</t>
  </si>
  <si>
    <t>Чалая Т.И.</t>
  </si>
  <si>
    <t>Плотников Владимир</t>
  </si>
  <si>
    <t>Дурлеску Эвелина</t>
  </si>
  <si>
    <t>Терехов Данила</t>
  </si>
  <si>
    <t>Дуденков Егор</t>
  </si>
  <si>
    <t>Быков Антон</t>
  </si>
  <si>
    <t>Ломонов Тимофей</t>
  </si>
  <si>
    <t>Колосов Сергей</t>
  </si>
  <si>
    <t>Сысоева Яна</t>
  </si>
  <si>
    <t>Солдатенков Егор</t>
  </si>
  <si>
    <t>Сидоровский Андрей</t>
  </si>
  <si>
    <t xml:space="preserve">Шванев В.Б. </t>
  </si>
  <si>
    <t>Маркин Иван</t>
  </si>
  <si>
    <t>Колосков Кирилл</t>
  </si>
  <si>
    <t>Романов Никита</t>
  </si>
  <si>
    <t>Трошкин Владислав</t>
  </si>
  <si>
    <t>Марченков Павел</t>
  </si>
  <si>
    <t>Чепелева Анастасия</t>
  </si>
  <si>
    <t>Шванев В.Б., Васькина А.А.</t>
  </si>
  <si>
    <t>Захаров Захар</t>
  </si>
  <si>
    <t>Мамедов Тимур</t>
  </si>
  <si>
    <t>Иванов Евгений</t>
  </si>
  <si>
    <t>Мазалев Кирилл</t>
  </si>
  <si>
    <t>Евтихов Вадим</t>
  </si>
  <si>
    <t>ВА ВПВО</t>
  </si>
  <si>
    <t>Калякин С.В.</t>
  </si>
  <si>
    <t>Овчинников Никита</t>
  </si>
  <si>
    <t>Сергеев С.В., Калякин С.В.</t>
  </si>
  <si>
    <t>Болдырев Ярослав</t>
  </si>
  <si>
    <t>Девушки(14-22)</t>
  </si>
  <si>
    <t>СШОР № 1/Красный</t>
  </si>
  <si>
    <t>Яиков Роман</t>
  </si>
  <si>
    <t>Абдразаков Равкат</t>
  </si>
  <si>
    <t>Смирнов Данила</t>
  </si>
  <si>
    <t>Прощенков Евгений</t>
  </si>
  <si>
    <t>-</t>
  </si>
  <si>
    <t>1юн.+</t>
  </si>
  <si>
    <t>3+</t>
  </si>
  <si>
    <t>1+</t>
  </si>
  <si>
    <t>2юн.+</t>
  </si>
  <si>
    <t>Гула Д.Л., Калякин С.В.</t>
  </si>
  <si>
    <t>Клименков Кирилл</t>
  </si>
  <si>
    <t>Крылов Иван</t>
  </si>
  <si>
    <t>Лада Андрей</t>
  </si>
  <si>
    <t>Максимов Егор</t>
  </si>
  <si>
    <t>Хмелев Виталий</t>
  </si>
  <si>
    <t>2+</t>
  </si>
  <si>
    <t>Еников Егор</t>
  </si>
  <si>
    <t>Каплин Никита</t>
  </si>
  <si>
    <t>Шванев Б.В.,Шванев В.Б.</t>
  </si>
  <si>
    <t xml:space="preserve">                                     Главный судья:   Шванев В.Б., МК</t>
  </si>
  <si>
    <t xml:space="preserve">Ст.судья:  Калякин С.В. 1 кат.  </t>
  </si>
  <si>
    <t xml:space="preserve">             Ст.судья:     Иванов Е.А., 1 кат.                               Ст.судья:    Дрейке И.В. 2 кат.       </t>
  </si>
  <si>
    <t>Ст.судья:     Романов О.В., 2 кат.</t>
  </si>
  <si>
    <t>Шабалин Роман</t>
  </si>
  <si>
    <t>73.00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</si>
</sst>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</borders>
  <cellStyleXfs count="20">
    <xf numFmtId="0" fontId="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</cellStyleXfs>
  <cellXfs count="158">
    <xf numFmtId="0" fontId="0" fillId="0" borderId="0" xfId="0"/>
    <xf numFmtId="0" fontId="0" fillId="0" borderId="0" xfId="0"/>
    <xf numFmtId="0" fontId="4" fillId="0" borderId="0" xfId="1" applyFont="1" applyBorder="1" applyAlignment="1">
      <alignment horizontal="center"/>
    </xf>
    <xf numFmtId="0" fontId="5" fillId="0" borderId="0" xfId="1" applyFont="1" applyBorder="1"/>
    <xf numFmtId="0" fontId="4" fillId="0" borderId="0" xfId="1" applyFont="1" applyBorder="1" applyAlignment="1">
      <alignment horizontal="right"/>
    </xf>
    <xf numFmtId="0" fontId="4" fillId="0" borderId="4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0" xfId="1" applyFont="1" applyBorder="1" applyAlignment="1">
      <alignment horizontal="center" vertical="center"/>
    </xf>
    <xf numFmtId="0" fontId="10" fillId="0" borderId="0" xfId="0" applyFont="1"/>
    <xf numFmtId="0" fontId="5" fillId="0" borderId="2" xfId="1" applyFont="1" applyBorder="1" applyAlignment="1"/>
    <xf numFmtId="0" fontId="5" fillId="0" borderId="1" xfId="2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0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2" fontId="5" fillId="0" borderId="0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6" xfId="1" applyFont="1" applyBorder="1" applyAlignment="1"/>
    <xf numFmtId="0" fontId="5" fillId="0" borderId="1" xfId="2" applyFont="1" applyFill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center"/>
    </xf>
    <xf numFmtId="0" fontId="5" fillId="0" borderId="3" xfId="1" applyFont="1" applyBorder="1" applyAlignment="1"/>
    <xf numFmtId="0" fontId="5" fillId="0" borderId="6" xfId="1" applyFont="1" applyFill="1" applyBorder="1" applyAlignment="1"/>
    <xf numFmtId="0" fontId="5" fillId="0" borderId="7" xfId="2" applyFont="1" applyFill="1" applyBorder="1" applyAlignment="1"/>
    <xf numFmtId="0" fontId="5" fillId="0" borderId="8" xfId="2" applyFont="1" applyFill="1" applyBorder="1" applyAlignment="1"/>
    <xf numFmtId="0" fontId="5" fillId="0" borderId="9" xfId="2" applyNumberFormat="1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164" fontId="5" fillId="0" borderId="9" xfId="2" applyNumberFormat="1" applyFont="1" applyFill="1" applyBorder="1" applyAlignment="1">
      <alignment horizontal="center" vertical="center"/>
    </xf>
    <xf numFmtId="1" fontId="5" fillId="0" borderId="9" xfId="2" applyNumberFormat="1" applyFont="1" applyFill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9" xfId="2" applyNumberFormat="1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0" fontId="8" fillId="0" borderId="0" xfId="0" applyFont="1"/>
    <xf numFmtId="0" fontId="5" fillId="0" borderId="17" xfId="2" applyFont="1" applyFill="1" applyBorder="1" applyAlignment="1"/>
    <xf numFmtId="0" fontId="5" fillId="0" borderId="18" xfId="2" applyFont="1" applyFill="1" applyBorder="1" applyAlignment="1"/>
    <xf numFmtId="0" fontId="5" fillId="0" borderId="19" xfId="2" applyNumberFormat="1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164" fontId="5" fillId="0" borderId="19" xfId="2" applyNumberFormat="1" applyFont="1" applyFill="1" applyBorder="1" applyAlignment="1">
      <alignment horizontal="center" vertical="center"/>
    </xf>
    <xf numFmtId="1" fontId="5" fillId="0" borderId="19" xfId="2" applyNumberFormat="1" applyFont="1" applyFill="1" applyBorder="1" applyAlignment="1">
      <alignment horizontal="center" vertical="center"/>
    </xf>
    <xf numFmtId="0" fontId="5" fillId="0" borderId="19" xfId="2" applyNumberFormat="1" applyFont="1" applyFill="1" applyBorder="1" applyAlignment="1">
      <alignment horizontal="center"/>
    </xf>
    <xf numFmtId="0" fontId="5" fillId="0" borderId="15" xfId="1" applyFont="1" applyBorder="1" applyAlignment="1"/>
    <xf numFmtId="0" fontId="5" fillId="0" borderId="15" xfId="2" applyFont="1" applyFill="1" applyBorder="1" applyAlignment="1"/>
    <xf numFmtId="0" fontId="5" fillId="0" borderId="7" xfId="1" applyFont="1" applyFill="1" applyBorder="1" applyAlignment="1"/>
    <xf numFmtId="0" fontId="5" fillId="0" borderId="7" xfId="2" applyFont="1" applyFill="1" applyBorder="1" applyAlignment="1">
      <alignment horizontal="left"/>
    </xf>
    <xf numFmtId="0" fontId="4" fillId="0" borderId="22" xfId="1" applyFont="1" applyBorder="1" applyAlignment="1">
      <alignment horizontal="center"/>
    </xf>
    <xf numFmtId="0" fontId="5" fillId="0" borderId="6" xfId="2" applyFont="1" applyFill="1" applyBorder="1" applyAlignment="1"/>
    <xf numFmtId="0" fontId="5" fillId="0" borderId="2" xfId="2" applyFont="1" applyFill="1" applyBorder="1" applyAlignment="1"/>
    <xf numFmtId="164" fontId="5" fillId="0" borderId="1" xfId="2" applyNumberFormat="1" applyFont="1" applyFill="1" applyBorder="1" applyAlignment="1">
      <alignment horizontal="center" vertical="center"/>
    </xf>
    <xf numFmtId="1" fontId="5" fillId="0" borderId="1" xfId="2" applyNumberFormat="1" applyFont="1" applyFill="1" applyBorder="1" applyAlignment="1">
      <alignment horizontal="center" vertical="center"/>
    </xf>
    <xf numFmtId="0" fontId="5" fillId="0" borderId="15" xfId="1" applyFont="1" applyFill="1" applyBorder="1" applyAlignment="1"/>
    <xf numFmtId="0" fontId="4" fillId="0" borderId="23" xfId="1" applyFont="1" applyBorder="1" applyAlignment="1">
      <alignment horizontal="center"/>
    </xf>
    <xf numFmtId="0" fontId="4" fillId="0" borderId="24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5" fillId="0" borderId="6" xfId="2" applyFont="1" applyFill="1" applyBorder="1" applyAlignment="1">
      <alignment horizontal="left"/>
    </xf>
    <xf numFmtId="0" fontId="5" fillId="0" borderId="17" xfId="1" applyFont="1" applyFill="1" applyBorder="1" applyAlignment="1"/>
    <xf numFmtId="0" fontId="5" fillId="0" borderId="27" xfId="1" applyFont="1" applyBorder="1" applyAlignment="1">
      <alignment horizontal="center"/>
    </xf>
    <xf numFmtId="0" fontId="5" fillId="0" borderId="27" xfId="2" applyFont="1" applyFill="1" applyBorder="1" applyAlignment="1">
      <alignment horizontal="center" vertical="center"/>
    </xf>
    <xf numFmtId="0" fontId="5" fillId="0" borderId="8" xfId="1" applyFont="1" applyFill="1" applyBorder="1" applyAlignment="1"/>
    <xf numFmtId="164" fontId="5" fillId="0" borderId="9" xfId="1" applyNumberFormat="1" applyFont="1" applyFill="1" applyBorder="1" applyAlignment="1">
      <alignment horizontal="center"/>
    </xf>
    <xf numFmtId="1" fontId="5" fillId="0" borderId="9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/>
    </xf>
    <xf numFmtId="0" fontId="5" fillId="0" borderId="19" xfId="1" applyFont="1" applyFill="1" applyBorder="1" applyAlignment="1">
      <alignment horizontal="center"/>
    </xf>
    <xf numFmtId="0" fontId="9" fillId="0" borderId="9" xfId="1" applyFont="1" applyFill="1" applyBorder="1" applyAlignment="1">
      <alignment horizontal="center"/>
    </xf>
    <xf numFmtId="0" fontId="5" fillId="0" borderId="5" xfId="1" applyFont="1" applyFill="1" applyBorder="1" applyAlignment="1"/>
    <xf numFmtId="0" fontId="5" fillId="0" borderId="9" xfId="1" applyFont="1" applyFill="1" applyBorder="1" applyAlignment="1">
      <alignment horizontal="center"/>
    </xf>
    <xf numFmtId="164" fontId="5" fillId="0" borderId="1" xfId="2" applyNumberFormat="1" applyFont="1" applyFill="1" applyBorder="1" applyAlignment="1">
      <alignment horizontal="center"/>
    </xf>
    <xf numFmtId="0" fontId="5" fillId="0" borderId="3" xfId="2" applyFont="1" applyFill="1" applyBorder="1" applyAlignment="1">
      <alignment horizontal="left"/>
    </xf>
    <xf numFmtId="0" fontId="4" fillId="0" borderId="22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5" fillId="0" borderId="5" xfId="2" applyFont="1" applyFill="1" applyBorder="1" applyAlignment="1"/>
    <xf numFmtId="0" fontId="9" fillId="0" borderId="1" xfId="1" applyFont="1" applyFill="1" applyBorder="1" applyAlignment="1">
      <alignment horizontal="center"/>
    </xf>
    <xf numFmtId="0" fontId="9" fillId="0" borderId="19" xfId="1" applyFont="1" applyFill="1" applyBorder="1" applyAlignment="1">
      <alignment horizontal="center"/>
    </xf>
    <xf numFmtId="0" fontId="5" fillId="0" borderId="20" xfId="2" applyFont="1" applyFill="1" applyBorder="1" applyAlignment="1"/>
    <xf numFmtId="0" fontId="5" fillId="0" borderId="2" xfId="1" applyFont="1" applyFill="1" applyBorder="1" applyAlignment="1"/>
    <xf numFmtId="164" fontId="5" fillId="0" borderId="1" xfId="1" applyNumberFormat="1" applyFont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/>
    <xf numFmtId="164" fontId="5" fillId="0" borderId="9" xfId="2" applyNumberFormat="1" applyFont="1" applyFill="1" applyBorder="1" applyAlignment="1">
      <alignment horizontal="center"/>
    </xf>
    <xf numFmtId="0" fontId="5" fillId="0" borderId="5" xfId="2" applyFont="1" applyFill="1" applyBorder="1" applyAlignment="1">
      <alignment horizontal="left"/>
    </xf>
    <xf numFmtId="0" fontId="5" fillId="0" borderId="3" xfId="2" applyFont="1" applyFill="1" applyBorder="1" applyAlignment="1"/>
    <xf numFmtId="0" fontId="5" fillId="0" borderId="16" xfId="1" applyFont="1" applyFill="1" applyBorder="1" applyAlignment="1">
      <alignment horizontal="center"/>
    </xf>
    <xf numFmtId="0" fontId="4" fillId="0" borderId="24" xfId="1" applyFont="1" applyFill="1" applyBorder="1" applyAlignment="1">
      <alignment horizontal="center"/>
    </xf>
    <xf numFmtId="0" fontId="4" fillId="0" borderId="23" xfId="1" applyFont="1" applyFill="1" applyBorder="1" applyAlignment="1">
      <alignment horizontal="center"/>
    </xf>
    <xf numFmtId="0" fontId="4" fillId="0" borderId="29" xfId="1" applyFont="1" applyFill="1" applyBorder="1" applyAlignment="1">
      <alignment horizontal="center"/>
    </xf>
    <xf numFmtId="0" fontId="4" fillId="0" borderId="30" xfId="1" applyFont="1" applyBorder="1" applyAlignment="1">
      <alignment horizontal="center"/>
    </xf>
    <xf numFmtId="0" fontId="5" fillId="0" borderId="27" xfId="2" applyNumberFormat="1" applyFont="1" applyFill="1" applyBorder="1" applyAlignment="1">
      <alignment horizontal="center" vertical="center"/>
    </xf>
    <xf numFmtId="0" fontId="5" fillId="0" borderId="27" xfId="2" applyNumberFormat="1" applyFont="1" applyFill="1" applyBorder="1" applyAlignment="1">
      <alignment horizontal="center"/>
    </xf>
    <xf numFmtId="0" fontId="5" fillId="0" borderId="28" xfId="1" applyFont="1" applyBorder="1" applyAlignment="1"/>
    <xf numFmtId="0" fontId="4" fillId="0" borderId="31" xfId="1" applyFont="1" applyBorder="1" applyAlignment="1">
      <alignment horizontal="center"/>
    </xf>
    <xf numFmtId="0" fontId="12" fillId="0" borderId="1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left"/>
    </xf>
    <xf numFmtId="164" fontId="5" fillId="0" borderId="19" xfId="2" applyNumberFormat="1" applyFont="1" applyFill="1" applyBorder="1" applyAlignment="1">
      <alignment horizontal="center"/>
    </xf>
    <xf numFmtId="0" fontId="5" fillId="0" borderId="19" xfId="2" applyFont="1" applyFill="1" applyBorder="1" applyAlignment="1">
      <alignment horizontal="center"/>
    </xf>
    <xf numFmtId="0" fontId="5" fillId="0" borderId="20" xfId="1" applyFont="1" applyFill="1" applyBorder="1" applyAlignment="1"/>
    <xf numFmtId="0" fontId="5" fillId="0" borderId="32" xfId="2" applyFont="1" applyFill="1" applyBorder="1" applyAlignment="1"/>
    <xf numFmtId="0" fontId="4" fillId="0" borderId="0" xfId="1" applyFont="1" applyBorder="1" applyAlignment="1">
      <alignment horizontal="right"/>
    </xf>
    <xf numFmtId="0" fontId="4" fillId="0" borderId="31" xfId="1" applyFont="1" applyFill="1" applyBorder="1" applyAlignment="1">
      <alignment horizontal="center"/>
    </xf>
    <xf numFmtId="0" fontId="5" fillId="0" borderId="33" xfId="1" applyFont="1" applyFill="1" applyBorder="1" applyAlignment="1">
      <alignment horizontal="center" vertical="center"/>
    </xf>
    <xf numFmtId="0" fontId="5" fillId="0" borderId="34" xfId="1" applyFont="1" applyBorder="1" applyAlignment="1"/>
    <xf numFmtId="0" fontId="5" fillId="0" borderId="9" xfId="1" applyFont="1" applyFill="1" applyBorder="1" applyAlignment="1">
      <alignment horizontal="center" vertical="center"/>
    </xf>
    <xf numFmtId="0" fontId="5" fillId="0" borderId="25" xfId="1" applyFont="1" applyFill="1" applyBorder="1" applyAlignment="1"/>
    <xf numFmtId="0" fontId="5" fillId="0" borderId="25" xfId="1" applyFont="1" applyBorder="1" applyAlignment="1"/>
    <xf numFmtId="0" fontId="5" fillId="0" borderId="26" xfId="1" applyFont="1" applyBorder="1" applyAlignment="1"/>
    <xf numFmtId="0" fontId="5" fillId="0" borderId="27" xfId="2" applyFont="1" applyFill="1" applyBorder="1" applyAlignment="1">
      <alignment horizontal="center"/>
    </xf>
    <xf numFmtId="164" fontId="5" fillId="0" borderId="27" xfId="1" applyNumberFormat="1" applyFont="1" applyBorder="1" applyAlignment="1">
      <alignment horizontal="center"/>
    </xf>
    <xf numFmtId="1" fontId="5" fillId="0" borderId="27" xfId="1" applyNumberFormat="1" applyFont="1" applyBorder="1" applyAlignment="1">
      <alignment horizontal="center" vertical="center"/>
    </xf>
    <xf numFmtId="0" fontId="5" fillId="0" borderId="17" xfId="1" applyFont="1" applyBorder="1" applyAlignment="1"/>
    <xf numFmtId="0" fontId="5" fillId="0" borderId="8" xfId="1" applyFont="1" applyBorder="1" applyAlignment="1"/>
    <xf numFmtId="164" fontId="5" fillId="0" borderId="9" xfId="1" applyNumberFormat="1" applyFont="1" applyBorder="1" applyAlignment="1">
      <alignment horizontal="center"/>
    </xf>
    <xf numFmtId="1" fontId="5" fillId="0" borderId="9" xfId="1" applyNumberFormat="1" applyFont="1" applyBorder="1" applyAlignment="1">
      <alignment horizontal="center" vertical="center"/>
    </xf>
    <xf numFmtId="0" fontId="5" fillId="0" borderId="19" xfId="1" applyFont="1" applyBorder="1" applyAlignment="1">
      <alignment horizontal="center"/>
    </xf>
    <xf numFmtId="0" fontId="5" fillId="0" borderId="33" xfId="2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0" fontId="5" fillId="0" borderId="5" xfId="1" applyFont="1" applyBorder="1" applyAlignment="1"/>
    <xf numFmtId="0" fontId="5" fillId="0" borderId="0" xfId="1" applyFont="1" applyFill="1" applyBorder="1" applyAlignment="1"/>
    <xf numFmtId="0" fontId="5" fillId="0" borderId="32" xfId="1" applyFont="1" applyBorder="1" applyAlignment="1"/>
    <xf numFmtId="0" fontId="5" fillId="0" borderId="12" xfId="1" applyFont="1" applyFill="1" applyBorder="1" applyAlignment="1">
      <alignment horizontal="center" vertical="center"/>
    </xf>
    <xf numFmtId="0" fontId="5" fillId="0" borderId="36" xfId="1" applyFont="1" applyFill="1" applyBorder="1" applyAlignment="1">
      <alignment horizontal="center"/>
    </xf>
    <xf numFmtId="0" fontId="4" fillId="0" borderId="37" xfId="1" applyFont="1" applyBorder="1" applyAlignment="1">
      <alignment horizontal="center"/>
    </xf>
    <xf numFmtId="0" fontId="4" fillId="0" borderId="38" xfId="1" applyFont="1" applyFill="1" applyBorder="1" applyAlignment="1">
      <alignment horizontal="center"/>
    </xf>
    <xf numFmtId="0" fontId="5" fillId="0" borderId="35" xfId="2" applyFont="1" applyFill="1" applyBorder="1" applyAlignment="1"/>
    <xf numFmtId="0" fontId="5" fillId="0" borderId="39" xfId="2" applyFont="1" applyFill="1" applyBorder="1" applyAlignment="1"/>
    <xf numFmtId="0" fontId="5" fillId="0" borderId="40" xfId="1" applyFont="1" applyFill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5" fillId="0" borderId="1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right"/>
    </xf>
    <xf numFmtId="0" fontId="5" fillId="0" borderId="12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textRotation="90" wrapText="1"/>
    </xf>
    <xf numFmtId="0" fontId="4" fillId="0" borderId="14" xfId="1" applyFont="1" applyFill="1" applyBorder="1" applyAlignment="1">
      <alignment horizontal="center" vertical="center" textRotation="90" wrapText="1"/>
    </xf>
    <xf numFmtId="0" fontId="6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21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0" fontId="5" fillId="0" borderId="13" xfId="1" applyFont="1" applyFill="1" applyBorder="1" applyAlignment="1">
      <alignment horizontal="center" vertical="center" textRotation="90" wrapText="1"/>
    </xf>
    <xf numFmtId="0" fontId="5" fillId="0" borderId="14" xfId="1" applyFont="1" applyFill="1" applyBorder="1" applyAlignment="1">
      <alignment horizontal="center" vertical="center" textRotation="90" wrapText="1"/>
    </xf>
    <xf numFmtId="0" fontId="5" fillId="0" borderId="21" xfId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0" fillId="0" borderId="0" xfId="0" applyFont="1" applyAlignment="1"/>
    <xf numFmtId="0" fontId="5" fillId="0" borderId="21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4" fillId="0" borderId="21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5" fillId="0" borderId="35" xfId="1" applyFont="1" applyBorder="1" applyAlignment="1">
      <alignment horizontal="center"/>
    </xf>
  </cellXfs>
  <cellStyles count="20">
    <cellStyle name="Обычный" xfId="0" builtinId="0"/>
    <cellStyle name="Обычный 10" xfId="2"/>
    <cellStyle name="Обычный 10 2" xfId="3"/>
    <cellStyle name="Обычный 11" xfId="4"/>
    <cellStyle name="Обычный 11 2" xfId="5"/>
    <cellStyle name="Обычный 12" xfId="1"/>
    <cellStyle name="Обычный 2" xfId="6"/>
    <cellStyle name="Обычный 3" xfId="7"/>
    <cellStyle name="Обычный 3 2" xfId="8"/>
    <cellStyle name="Обычный 4" xfId="9"/>
    <cellStyle name="Обычный 4 2" xfId="10"/>
    <cellStyle name="Обычный 5" xfId="11"/>
    <cellStyle name="Обычный 5 2" xfId="12"/>
    <cellStyle name="Обычный 6" xfId="13"/>
    <cellStyle name="Обычный 6 2" xfId="14"/>
    <cellStyle name="Обычный 7" xfId="15"/>
    <cellStyle name="Обычный 8" xfId="16"/>
    <cellStyle name="Обычный 8 2" xfId="17"/>
    <cellStyle name="Обычный 9" xfId="18"/>
    <cellStyle name="Обычный 9 2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tabSelected="1" zoomScale="90" zoomScaleNormal="90" workbookViewId="0">
      <selection activeCell="U15" sqref="U15"/>
    </sheetView>
  </sheetViews>
  <sheetFormatPr defaultRowHeight="15"/>
  <cols>
    <col min="1" max="1" width="3.28515625" customWidth="1"/>
    <col min="2" max="2" width="7.85546875" customWidth="1"/>
    <col min="3" max="3" width="7.5703125" customWidth="1"/>
    <col min="4" max="4" width="4.7109375" customWidth="1"/>
    <col min="5" max="5" width="9" customWidth="1"/>
    <col min="6" max="6" width="6.42578125" customWidth="1"/>
    <col min="7" max="7" width="18.42578125" customWidth="1"/>
    <col min="8" max="8" width="8.5703125" customWidth="1"/>
    <col min="9" max="9" width="6.140625" style="1" customWidth="1"/>
    <col min="10" max="10" width="6.85546875" customWidth="1"/>
    <col min="11" max="12" width="6.5703125" customWidth="1"/>
    <col min="14" max="14" width="7.28515625" style="1" customWidth="1"/>
    <col min="15" max="15" width="7.140625" customWidth="1"/>
    <col min="16" max="16" width="23.85546875" customWidth="1"/>
  </cols>
  <sheetData>
    <row r="1" spans="1:16" ht="15.75">
      <c r="A1" s="134" t="s">
        <v>67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6" ht="15.75">
      <c r="A2" s="134" t="s">
        <v>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1:16" ht="15.75">
      <c r="A3" s="134" t="s">
        <v>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</row>
    <row r="4" spans="1:16" ht="18.7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ht="18.75">
      <c r="A5" s="55"/>
      <c r="B5" s="134" t="s">
        <v>69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</row>
    <row r="6" spans="1:16" s="1" customFormat="1" ht="16.5" customHeight="1">
      <c r="A6" s="55"/>
      <c r="B6" s="54"/>
      <c r="C6" s="54"/>
      <c r="D6" s="134" t="s">
        <v>2</v>
      </c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54"/>
    </row>
    <row r="7" spans="1:16" ht="15.75" customHeight="1">
      <c r="A7" s="126" t="s">
        <v>71</v>
      </c>
      <c r="B7" s="126"/>
      <c r="C7" s="126"/>
      <c r="D7" s="12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28" t="s">
        <v>72</v>
      </c>
      <c r="P7" s="128"/>
    </row>
    <row r="8" spans="1:16">
      <c r="A8" s="126" t="s">
        <v>3</v>
      </c>
      <c r="B8" s="126"/>
      <c r="C8" s="126"/>
      <c r="D8" s="2"/>
      <c r="E8" s="145" t="s">
        <v>30</v>
      </c>
      <c r="F8" s="145"/>
      <c r="G8" s="145"/>
      <c r="H8" s="146"/>
      <c r="I8" s="146"/>
      <c r="J8" s="146"/>
      <c r="K8" s="146"/>
      <c r="L8" s="146"/>
      <c r="M8" s="146"/>
      <c r="N8" s="146"/>
      <c r="O8" s="128" t="s">
        <v>68</v>
      </c>
      <c r="P8" s="128"/>
    </row>
    <row r="9" spans="1:16" ht="15.75" thickBot="1">
      <c r="A9" s="2"/>
      <c r="B9" s="3"/>
      <c r="C9" s="7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4"/>
      <c r="P9" s="98"/>
    </row>
    <row r="10" spans="1:16" ht="15" customHeight="1" thickBot="1">
      <c r="A10" s="132" t="s">
        <v>4</v>
      </c>
      <c r="B10" s="127" t="s">
        <v>5</v>
      </c>
      <c r="C10" s="127"/>
      <c r="D10" s="127"/>
      <c r="E10" s="130" t="s">
        <v>6</v>
      </c>
      <c r="F10" s="127" t="s">
        <v>7</v>
      </c>
      <c r="G10" s="127" t="s">
        <v>8</v>
      </c>
      <c r="H10" s="127" t="s">
        <v>9</v>
      </c>
      <c r="I10" s="130" t="s">
        <v>19</v>
      </c>
      <c r="J10" s="127" t="s">
        <v>10</v>
      </c>
      <c r="K10" s="129" t="s">
        <v>11</v>
      </c>
      <c r="L10" s="129"/>
      <c r="M10" s="127" t="s">
        <v>12</v>
      </c>
      <c r="N10" s="140" t="s">
        <v>16</v>
      </c>
      <c r="O10" s="127" t="s">
        <v>13</v>
      </c>
      <c r="P10" s="127" t="s">
        <v>14</v>
      </c>
    </row>
    <row r="11" spans="1:16" ht="27.75" customHeight="1" thickBot="1">
      <c r="A11" s="133"/>
      <c r="B11" s="127"/>
      <c r="C11" s="127"/>
      <c r="D11" s="127"/>
      <c r="E11" s="131"/>
      <c r="F11" s="127"/>
      <c r="G11" s="127"/>
      <c r="H11" s="127"/>
      <c r="I11" s="131"/>
      <c r="J11" s="127"/>
      <c r="K11" s="119" t="s">
        <v>15</v>
      </c>
      <c r="L11" s="119" t="s">
        <v>16</v>
      </c>
      <c r="M11" s="127"/>
      <c r="N11" s="141"/>
      <c r="O11" s="127"/>
      <c r="P11" s="127"/>
    </row>
    <row r="12" spans="1:16" s="1" customFormat="1" ht="15" customHeight="1" thickBot="1">
      <c r="A12" s="137" t="s">
        <v>18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9"/>
    </row>
    <row r="13" spans="1:16" ht="15.75" thickBot="1">
      <c r="A13" s="142" t="s">
        <v>20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4"/>
    </row>
    <row r="14" spans="1:16">
      <c r="A14" s="70">
        <v>1</v>
      </c>
      <c r="B14" s="47" t="s">
        <v>87</v>
      </c>
      <c r="C14" s="123"/>
      <c r="D14" s="48"/>
      <c r="E14" s="10">
        <v>2006</v>
      </c>
      <c r="F14" s="20" t="s">
        <v>41</v>
      </c>
      <c r="G14" s="18" t="s">
        <v>53</v>
      </c>
      <c r="H14" s="49">
        <v>45</v>
      </c>
      <c r="I14" s="50">
        <v>8</v>
      </c>
      <c r="J14" s="18">
        <v>114</v>
      </c>
      <c r="K14" s="18">
        <v>205</v>
      </c>
      <c r="L14" s="63">
        <f>K14/2</f>
        <v>102.5</v>
      </c>
      <c r="M14" s="63">
        <f>J14+L14</f>
        <v>216.5</v>
      </c>
      <c r="N14" s="64">
        <f>0.15*M14</f>
        <v>32.475000000000001</v>
      </c>
      <c r="O14" s="20" t="s">
        <v>117</v>
      </c>
      <c r="P14" s="82" t="s">
        <v>54</v>
      </c>
    </row>
    <row r="15" spans="1:16">
      <c r="A15" s="71">
        <v>2</v>
      </c>
      <c r="B15" s="47" t="s">
        <v>63</v>
      </c>
      <c r="C15" s="124"/>
      <c r="D15" s="48"/>
      <c r="E15" s="10">
        <v>2005</v>
      </c>
      <c r="F15" s="73" t="s">
        <v>44</v>
      </c>
      <c r="G15" s="28" t="s">
        <v>76</v>
      </c>
      <c r="H15" s="49">
        <v>45.8</v>
      </c>
      <c r="I15" s="50">
        <v>12</v>
      </c>
      <c r="J15" s="18">
        <v>42</v>
      </c>
      <c r="K15" s="18">
        <v>127</v>
      </c>
      <c r="L15" s="63">
        <f>K15/2</f>
        <v>63.5</v>
      </c>
      <c r="M15" s="63">
        <f>J15+L15</f>
        <v>105.5</v>
      </c>
      <c r="N15" s="64">
        <f>0.3*M15</f>
        <v>31.65</v>
      </c>
      <c r="O15" s="11" t="s">
        <v>117</v>
      </c>
      <c r="P15" s="82" t="s">
        <v>49</v>
      </c>
    </row>
    <row r="16" spans="1:16" s="1" customFormat="1">
      <c r="A16" s="71">
        <v>3</v>
      </c>
      <c r="B16" s="35" t="s">
        <v>50</v>
      </c>
      <c r="C16" s="35"/>
      <c r="D16" s="36"/>
      <c r="E16" s="37">
        <v>2003</v>
      </c>
      <c r="F16" s="74" t="s">
        <v>41</v>
      </c>
      <c r="G16" s="38" t="s">
        <v>76</v>
      </c>
      <c r="H16" s="39">
        <v>47.4</v>
      </c>
      <c r="I16" s="40">
        <v>8</v>
      </c>
      <c r="J16" s="38">
        <v>70</v>
      </c>
      <c r="K16" s="38">
        <v>195</v>
      </c>
      <c r="L16" s="63">
        <f>K16/2</f>
        <v>97.5</v>
      </c>
      <c r="M16" s="63">
        <f>J16+L16</f>
        <v>167.5</v>
      </c>
      <c r="N16" s="67">
        <f>0.15*M16</f>
        <v>25.125</v>
      </c>
      <c r="O16" s="41" t="s">
        <v>117</v>
      </c>
      <c r="P16" s="75" t="s">
        <v>49</v>
      </c>
    </row>
    <row r="17" spans="1:16" s="1" customFormat="1">
      <c r="A17" s="71">
        <v>4</v>
      </c>
      <c r="B17" s="25" t="s">
        <v>94</v>
      </c>
      <c r="C17" s="25"/>
      <c r="D17" s="26"/>
      <c r="E17" s="27">
        <v>2006</v>
      </c>
      <c r="F17" s="65" t="s">
        <v>41</v>
      </c>
      <c r="G17" s="18" t="s">
        <v>42</v>
      </c>
      <c r="H17" s="29">
        <v>47.3</v>
      </c>
      <c r="I17" s="30">
        <v>4</v>
      </c>
      <c r="J17" s="28">
        <v>114</v>
      </c>
      <c r="K17" s="28">
        <v>203</v>
      </c>
      <c r="L17" s="63">
        <f>K17/2</f>
        <v>101.5</v>
      </c>
      <c r="M17" s="63">
        <f>J17+L17</f>
        <v>215.5</v>
      </c>
      <c r="N17" s="67">
        <f>0.03*M17</f>
        <v>6.4649999999999999</v>
      </c>
      <c r="O17" s="32" t="s">
        <v>117</v>
      </c>
      <c r="P17" s="72" t="s">
        <v>82</v>
      </c>
    </row>
    <row r="18" spans="1:16" s="1" customFormat="1" ht="15.75" thickBot="1">
      <c r="A18" s="71">
        <v>5</v>
      </c>
      <c r="B18" s="45" t="s">
        <v>75</v>
      </c>
      <c r="C18" s="25"/>
      <c r="D18" s="26"/>
      <c r="E18" s="32">
        <v>2008</v>
      </c>
      <c r="F18" s="67" t="s">
        <v>41</v>
      </c>
      <c r="G18" s="18" t="s">
        <v>76</v>
      </c>
      <c r="H18" s="80">
        <v>39.299999999999997</v>
      </c>
      <c r="I18" s="62">
        <v>4</v>
      </c>
      <c r="J18" s="33">
        <v>67</v>
      </c>
      <c r="K18" s="33">
        <v>80</v>
      </c>
      <c r="L18" s="63">
        <f>K18/2</f>
        <v>40</v>
      </c>
      <c r="M18" s="63">
        <f>J18+L18</f>
        <v>107</v>
      </c>
      <c r="N18" s="67">
        <f>0.03*M18</f>
        <v>3.21</v>
      </c>
      <c r="O18" s="32" t="s">
        <v>117</v>
      </c>
      <c r="P18" s="81" t="s">
        <v>55</v>
      </c>
    </row>
    <row r="19" spans="1:16" s="1" customFormat="1" ht="15.75" thickBot="1">
      <c r="A19" s="142" t="s">
        <v>21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4"/>
    </row>
    <row r="20" spans="1:16" s="1" customFormat="1">
      <c r="A20" s="70">
        <v>1</v>
      </c>
      <c r="B20" s="47" t="s">
        <v>101</v>
      </c>
      <c r="C20" s="43"/>
      <c r="D20" s="48"/>
      <c r="E20" s="10">
        <v>2005</v>
      </c>
      <c r="F20" s="73" t="s">
        <v>41</v>
      </c>
      <c r="G20" s="18" t="s">
        <v>53</v>
      </c>
      <c r="H20" s="49">
        <v>52.7</v>
      </c>
      <c r="I20" s="50">
        <v>12</v>
      </c>
      <c r="J20" s="18">
        <v>109</v>
      </c>
      <c r="K20" s="18">
        <v>209</v>
      </c>
      <c r="L20" s="63">
        <f>K20/2</f>
        <v>104.5</v>
      </c>
      <c r="M20" s="63">
        <f>J20+L20</f>
        <v>213.5</v>
      </c>
      <c r="N20" s="83">
        <f>0.3*M20</f>
        <v>64.05</v>
      </c>
      <c r="O20" s="10" t="s">
        <v>117</v>
      </c>
      <c r="P20" s="82" t="s">
        <v>54</v>
      </c>
    </row>
    <row r="21" spans="1:16" s="1" customFormat="1">
      <c r="A21" s="71">
        <v>2</v>
      </c>
      <c r="B21" s="93" t="s">
        <v>95</v>
      </c>
      <c r="C21" s="35"/>
      <c r="D21" s="36"/>
      <c r="E21" s="41">
        <v>2006</v>
      </c>
      <c r="F21" s="64" t="s">
        <v>41</v>
      </c>
      <c r="G21" s="38" t="s">
        <v>76</v>
      </c>
      <c r="H21" s="94">
        <v>52.9</v>
      </c>
      <c r="I21" s="40">
        <v>16</v>
      </c>
      <c r="J21" s="95">
        <v>63</v>
      </c>
      <c r="K21" s="95">
        <v>81</v>
      </c>
      <c r="L21" s="63">
        <f>K21/2</f>
        <v>40.5</v>
      </c>
      <c r="M21" s="63">
        <f>J21+L21</f>
        <v>103.5</v>
      </c>
      <c r="N21" s="67">
        <f>0.6*M21</f>
        <v>62.099999999999994</v>
      </c>
      <c r="O21" s="41" t="s">
        <v>121</v>
      </c>
      <c r="P21" s="96" t="s">
        <v>49</v>
      </c>
    </row>
    <row r="22" spans="1:16" s="1" customFormat="1" ht="15.75" thickBot="1">
      <c r="A22" s="71">
        <v>3</v>
      </c>
      <c r="B22" s="35" t="s">
        <v>123</v>
      </c>
      <c r="C22" s="35"/>
      <c r="D22" s="36"/>
      <c r="E22" s="37">
        <v>2007</v>
      </c>
      <c r="F22" s="74" t="s">
        <v>48</v>
      </c>
      <c r="G22" s="38" t="s">
        <v>76</v>
      </c>
      <c r="H22" s="39">
        <v>52.3</v>
      </c>
      <c r="I22" s="30">
        <v>16</v>
      </c>
      <c r="J22" s="28">
        <v>59</v>
      </c>
      <c r="K22" s="28">
        <v>76</v>
      </c>
      <c r="L22" s="63">
        <f>K22/2</f>
        <v>38</v>
      </c>
      <c r="M22" s="63">
        <f>J22+L22</f>
        <v>97</v>
      </c>
      <c r="N22" s="67">
        <f>0.6*M22</f>
        <v>58.199999999999996</v>
      </c>
      <c r="O22" s="41" t="s">
        <v>121</v>
      </c>
      <c r="P22" s="96" t="s">
        <v>49</v>
      </c>
    </row>
    <row r="23" spans="1:16" s="1" customFormat="1" ht="15.75" thickBot="1">
      <c r="A23" s="142" t="s">
        <v>22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4"/>
    </row>
    <row r="24" spans="1:16" s="1" customFormat="1">
      <c r="A24" s="70">
        <v>1</v>
      </c>
      <c r="B24" s="47" t="s">
        <v>125</v>
      </c>
      <c r="C24" s="43"/>
      <c r="D24" s="48"/>
      <c r="E24" s="10">
        <v>2004</v>
      </c>
      <c r="F24" s="63" t="s">
        <v>44</v>
      </c>
      <c r="G24" s="28" t="s">
        <v>76</v>
      </c>
      <c r="H24" s="49">
        <v>57.4</v>
      </c>
      <c r="I24" s="50">
        <v>24</v>
      </c>
      <c r="J24" s="18">
        <v>31</v>
      </c>
      <c r="K24" s="18">
        <v>43</v>
      </c>
      <c r="L24" s="63">
        <f>K24/2</f>
        <v>21.5</v>
      </c>
      <c r="M24" s="63">
        <f>J24+L24</f>
        <v>52.5</v>
      </c>
      <c r="N24" s="64">
        <f>1*M24</f>
        <v>52.5</v>
      </c>
      <c r="O24" s="11" t="s">
        <v>119</v>
      </c>
      <c r="P24" s="96" t="s">
        <v>49</v>
      </c>
    </row>
    <row r="25" spans="1:16" s="1" customFormat="1" ht="15.75" thickBot="1">
      <c r="A25" s="84">
        <v>2</v>
      </c>
      <c r="B25" s="25" t="s">
        <v>85</v>
      </c>
      <c r="C25" s="25"/>
      <c r="D25" s="26"/>
      <c r="E25" s="27">
        <v>2007</v>
      </c>
      <c r="F25" s="67" t="s">
        <v>41</v>
      </c>
      <c r="G25" s="28" t="s">
        <v>76</v>
      </c>
      <c r="H25" s="29">
        <v>55.7</v>
      </c>
      <c r="I25" s="30">
        <v>8</v>
      </c>
      <c r="J25" s="28">
        <v>97</v>
      </c>
      <c r="K25" s="28">
        <v>187</v>
      </c>
      <c r="L25" s="63">
        <f>K25/2</f>
        <v>93.5</v>
      </c>
      <c r="M25" s="63">
        <f>J25+L25</f>
        <v>190.5</v>
      </c>
      <c r="N25" s="67">
        <f>0.15*M25</f>
        <v>28.574999999999999</v>
      </c>
      <c r="O25" s="32" t="s">
        <v>117</v>
      </c>
      <c r="P25" s="72" t="s">
        <v>55</v>
      </c>
    </row>
    <row r="26" spans="1:16" s="1" customFormat="1" ht="15.75" thickBot="1">
      <c r="A26" s="142" t="s">
        <v>23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4"/>
    </row>
    <row r="27" spans="1:16" s="1" customFormat="1">
      <c r="A27" s="86">
        <v>1</v>
      </c>
      <c r="B27" s="56" t="s">
        <v>62</v>
      </c>
      <c r="C27" s="43"/>
      <c r="D27" s="48"/>
      <c r="E27" s="11">
        <v>2004</v>
      </c>
      <c r="F27" s="63" t="s">
        <v>41</v>
      </c>
      <c r="G27" s="18" t="s">
        <v>53</v>
      </c>
      <c r="H27" s="68">
        <v>62.4</v>
      </c>
      <c r="I27" s="50">
        <v>16</v>
      </c>
      <c r="J27" s="63">
        <v>111</v>
      </c>
      <c r="K27" s="63">
        <v>160</v>
      </c>
      <c r="L27" s="63">
        <f>K27/2</f>
        <v>80</v>
      </c>
      <c r="M27" s="63">
        <f>J27+L27</f>
        <v>191</v>
      </c>
      <c r="N27" s="67">
        <f>0.6*M27</f>
        <v>114.6</v>
      </c>
      <c r="O27" s="11" t="s">
        <v>118</v>
      </c>
      <c r="P27" s="69" t="s">
        <v>54</v>
      </c>
    </row>
    <row r="28" spans="1:16" s="1" customFormat="1">
      <c r="A28" s="99">
        <v>2</v>
      </c>
      <c r="B28" s="24" t="s">
        <v>43</v>
      </c>
      <c r="C28" s="117"/>
      <c r="D28" s="76"/>
      <c r="E28" s="10">
        <v>2005</v>
      </c>
      <c r="F28" s="20" t="s">
        <v>44</v>
      </c>
      <c r="G28" s="18" t="s">
        <v>42</v>
      </c>
      <c r="H28" s="77">
        <v>60</v>
      </c>
      <c r="I28" s="78">
        <v>24</v>
      </c>
      <c r="J28" s="18">
        <v>42</v>
      </c>
      <c r="K28" s="18">
        <v>72</v>
      </c>
      <c r="L28" s="63">
        <f>K28/2</f>
        <v>36</v>
      </c>
      <c r="M28" s="63">
        <f>J28+L28</f>
        <v>78</v>
      </c>
      <c r="N28" s="64">
        <f>1*M28</f>
        <v>78</v>
      </c>
      <c r="O28" s="11" t="s">
        <v>119</v>
      </c>
      <c r="P28" s="79" t="s">
        <v>82</v>
      </c>
    </row>
    <row r="29" spans="1:16" s="1" customFormat="1">
      <c r="A29" s="122">
        <v>3</v>
      </c>
      <c r="B29" s="45" t="s">
        <v>47</v>
      </c>
      <c r="C29" s="25"/>
      <c r="D29" s="26"/>
      <c r="E29" s="32">
        <v>2007</v>
      </c>
      <c r="F29" s="67" t="s">
        <v>41</v>
      </c>
      <c r="G29" s="28" t="s">
        <v>76</v>
      </c>
      <c r="H29" s="80">
        <v>63</v>
      </c>
      <c r="I29" s="30">
        <v>8</v>
      </c>
      <c r="J29" s="64">
        <v>150</v>
      </c>
      <c r="K29" s="67">
        <v>207</v>
      </c>
      <c r="L29" s="63">
        <f>K29/2</f>
        <v>103.5</v>
      </c>
      <c r="M29" s="63">
        <f>J29+L29</f>
        <v>253.5</v>
      </c>
      <c r="N29" s="64">
        <f>0.15*M29</f>
        <v>38.024999999999999</v>
      </c>
      <c r="O29" s="41" t="s">
        <v>117</v>
      </c>
      <c r="P29" s="81" t="s">
        <v>49</v>
      </c>
    </row>
    <row r="30" spans="1:16" s="1" customFormat="1" ht="15.75" thickBot="1">
      <c r="A30" s="85">
        <v>4</v>
      </c>
      <c r="B30" s="56" t="s">
        <v>88</v>
      </c>
      <c r="C30" s="35"/>
      <c r="D30" s="48"/>
      <c r="E30" s="11">
        <v>2006</v>
      </c>
      <c r="F30" s="63" t="s">
        <v>41</v>
      </c>
      <c r="G30" s="18" t="s">
        <v>53</v>
      </c>
      <c r="H30" s="68">
        <v>61.1</v>
      </c>
      <c r="I30" s="50">
        <v>6</v>
      </c>
      <c r="J30" s="67">
        <v>102</v>
      </c>
      <c r="K30" s="67">
        <v>166</v>
      </c>
      <c r="L30" s="63">
        <f>K30/2</f>
        <v>83</v>
      </c>
      <c r="M30" s="63">
        <f>J30+L30</f>
        <v>185</v>
      </c>
      <c r="N30" s="67">
        <f>0.07*M30</f>
        <v>12.950000000000001</v>
      </c>
      <c r="O30" s="32" t="s">
        <v>117</v>
      </c>
      <c r="P30" s="69" t="s">
        <v>54</v>
      </c>
    </row>
    <row r="31" spans="1:16" s="1" customFormat="1" ht="15.75" thickBot="1">
      <c r="A31" s="142" t="s">
        <v>33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4"/>
    </row>
    <row r="32" spans="1:16" s="1" customFormat="1" ht="15.75" thickBot="1">
      <c r="A32" s="71">
        <v>1</v>
      </c>
      <c r="B32" s="44" t="s">
        <v>104</v>
      </c>
      <c r="C32" s="44"/>
      <c r="D32" s="60"/>
      <c r="E32" s="27">
        <v>1999</v>
      </c>
      <c r="F32" s="33">
        <v>1</v>
      </c>
      <c r="G32" s="28" t="s">
        <v>76</v>
      </c>
      <c r="H32" s="61">
        <v>52.3</v>
      </c>
      <c r="I32" s="62">
        <v>16</v>
      </c>
      <c r="J32" s="28">
        <v>75</v>
      </c>
      <c r="K32" s="28">
        <v>155</v>
      </c>
      <c r="L32" s="63">
        <f>K32/2</f>
        <v>77.5</v>
      </c>
      <c r="M32" s="63">
        <f>J32+L32</f>
        <v>152.5</v>
      </c>
      <c r="N32" s="67">
        <f>0.6*M32</f>
        <v>91.5</v>
      </c>
      <c r="O32" s="32" t="s">
        <v>44</v>
      </c>
      <c r="P32" s="69" t="s">
        <v>131</v>
      </c>
    </row>
    <row r="33" spans="1:16" s="1" customFormat="1" ht="15.75" thickBot="1">
      <c r="A33" s="142" t="s">
        <v>24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4"/>
    </row>
    <row r="34" spans="1:16" s="1" customFormat="1">
      <c r="A34" s="71">
        <v>1</v>
      </c>
      <c r="B34" s="45" t="s">
        <v>51</v>
      </c>
      <c r="C34" s="25"/>
      <c r="D34" s="26"/>
      <c r="E34" s="32">
        <v>2004</v>
      </c>
      <c r="F34" s="67" t="s">
        <v>48</v>
      </c>
      <c r="G34" s="28" t="s">
        <v>76</v>
      </c>
      <c r="H34" s="80">
        <v>64.5</v>
      </c>
      <c r="I34" s="30">
        <v>16</v>
      </c>
      <c r="J34" s="67">
        <v>92</v>
      </c>
      <c r="K34" s="67">
        <v>134</v>
      </c>
      <c r="L34" s="63">
        <f>K34/2</f>
        <v>67</v>
      </c>
      <c r="M34" s="63">
        <f>J34+L34</f>
        <v>159</v>
      </c>
      <c r="N34" s="67">
        <f>0.6*M34</f>
        <v>95.399999999999991</v>
      </c>
      <c r="O34" s="32" t="s">
        <v>118</v>
      </c>
      <c r="P34" s="81" t="s">
        <v>46</v>
      </c>
    </row>
    <row r="35" spans="1:16" s="1" customFormat="1">
      <c r="A35" s="71">
        <v>2</v>
      </c>
      <c r="B35" s="44" t="s">
        <v>52</v>
      </c>
      <c r="C35" s="44"/>
      <c r="D35" s="60"/>
      <c r="E35" s="27">
        <v>2004</v>
      </c>
      <c r="F35" s="33" t="s">
        <v>48</v>
      </c>
      <c r="G35" s="28" t="s">
        <v>76</v>
      </c>
      <c r="H35" s="61">
        <v>63.9</v>
      </c>
      <c r="I35" s="62">
        <v>16</v>
      </c>
      <c r="J35" s="28">
        <v>89</v>
      </c>
      <c r="K35" s="28">
        <v>128</v>
      </c>
      <c r="L35" s="63">
        <f>K35/2</f>
        <v>64</v>
      </c>
      <c r="M35" s="63">
        <f>J35+L35</f>
        <v>153</v>
      </c>
      <c r="N35" s="67">
        <f t="shared" ref="N35:N36" si="0">0.6*M35</f>
        <v>91.8</v>
      </c>
      <c r="O35" s="32" t="s">
        <v>118</v>
      </c>
      <c r="P35" s="79" t="s">
        <v>46</v>
      </c>
    </row>
    <row r="36" spans="1:16" s="1" customFormat="1" ht="15.75" thickBot="1">
      <c r="A36" s="71">
        <v>3</v>
      </c>
      <c r="B36" s="24" t="s">
        <v>64</v>
      </c>
      <c r="C36" s="117"/>
      <c r="D36" s="76"/>
      <c r="E36" s="10">
        <v>2006</v>
      </c>
      <c r="F36" s="20" t="s">
        <v>48</v>
      </c>
      <c r="G36" s="18" t="s">
        <v>76</v>
      </c>
      <c r="H36" s="77">
        <v>65.5</v>
      </c>
      <c r="I36" s="78">
        <v>16</v>
      </c>
      <c r="J36" s="63">
        <v>74</v>
      </c>
      <c r="K36" s="63">
        <v>91</v>
      </c>
      <c r="L36" s="63">
        <f>K36/2</f>
        <v>45.5</v>
      </c>
      <c r="M36" s="63">
        <f>J36+L36</f>
        <v>119.5</v>
      </c>
      <c r="N36" s="67">
        <f t="shared" si="0"/>
        <v>71.7</v>
      </c>
      <c r="O36" s="11" t="s">
        <v>121</v>
      </c>
      <c r="P36" s="82" t="s">
        <v>49</v>
      </c>
    </row>
    <row r="37" spans="1:16" s="1" customFormat="1" ht="15.75" thickBot="1">
      <c r="A37" s="142" t="s">
        <v>25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4"/>
    </row>
    <row r="38" spans="1:16" s="1" customFormat="1">
      <c r="A38" s="70">
        <v>1</v>
      </c>
      <c r="B38" s="24" t="s">
        <v>65</v>
      </c>
      <c r="C38" s="51"/>
      <c r="D38" s="76"/>
      <c r="E38" s="10">
        <v>2001</v>
      </c>
      <c r="F38" s="20" t="s">
        <v>44</v>
      </c>
      <c r="G38" s="18" t="s">
        <v>42</v>
      </c>
      <c r="H38" s="77">
        <v>67.599999999999994</v>
      </c>
      <c r="I38" s="78">
        <v>24</v>
      </c>
      <c r="J38" s="18">
        <v>55</v>
      </c>
      <c r="K38" s="38">
        <v>43</v>
      </c>
      <c r="L38" s="63">
        <f>K38/2</f>
        <v>21.5</v>
      </c>
      <c r="M38" s="63">
        <f>J38+L38</f>
        <v>76.5</v>
      </c>
      <c r="N38" s="64">
        <f>1*M38</f>
        <v>76.5</v>
      </c>
      <c r="O38" s="11" t="s">
        <v>119</v>
      </c>
      <c r="P38" s="79" t="s">
        <v>82</v>
      </c>
    </row>
    <row r="39" spans="1:16" s="1" customFormat="1" ht="15.75" thickBot="1">
      <c r="A39" s="71">
        <v>2</v>
      </c>
      <c r="B39" s="45" t="s">
        <v>102</v>
      </c>
      <c r="C39" s="35"/>
      <c r="D39" s="26"/>
      <c r="E39" s="32">
        <v>2001</v>
      </c>
      <c r="F39" s="67" t="s">
        <v>41</v>
      </c>
      <c r="G39" s="18" t="s">
        <v>76</v>
      </c>
      <c r="H39" s="80">
        <v>64.3</v>
      </c>
      <c r="I39" s="30">
        <v>12</v>
      </c>
      <c r="J39" s="67">
        <v>94</v>
      </c>
      <c r="K39" s="67">
        <v>178</v>
      </c>
      <c r="L39" s="63">
        <f>K39/2</f>
        <v>89</v>
      </c>
      <c r="M39" s="63">
        <f>J39+L39</f>
        <v>183</v>
      </c>
      <c r="N39" s="64">
        <f>0.3*M39</f>
        <v>54.9</v>
      </c>
      <c r="O39" s="32" t="s">
        <v>117</v>
      </c>
      <c r="P39" s="81" t="s">
        <v>46</v>
      </c>
    </row>
    <row r="40" spans="1:16" s="1" customFormat="1" ht="15.75" thickBot="1">
      <c r="A40" s="142" t="s">
        <v>34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4"/>
    </row>
    <row r="41" spans="1:16" s="1" customFormat="1" ht="15.75" thickBot="1">
      <c r="A41" s="71">
        <v>1</v>
      </c>
      <c r="B41" s="45" t="s">
        <v>114</v>
      </c>
      <c r="C41" s="35"/>
      <c r="D41" s="26"/>
      <c r="E41" s="32">
        <v>2000</v>
      </c>
      <c r="F41" s="67" t="s">
        <v>57</v>
      </c>
      <c r="G41" s="18" t="s">
        <v>106</v>
      </c>
      <c r="H41" s="80">
        <v>68</v>
      </c>
      <c r="I41" s="30">
        <v>32</v>
      </c>
      <c r="J41" s="67">
        <v>50</v>
      </c>
      <c r="K41" s="67">
        <v>50</v>
      </c>
      <c r="L41" s="63">
        <f>K41/2</f>
        <v>25</v>
      </c>
      <c r="M41" s="63">
        <f>J41+L41</f>
        <v>75</v>
      </c>
      <c r="N41" s="64">
        <f>2*M41</f>
        <v>150</v>
      </c>
      <c r="O41" s="32" t="s">
        <v>117</v>
      </c>
      <c r="P41" s="81" t="s">
        <v>107</v>
      </c>
    </row>
    <row r="42" spans="1:16" s="1" customFormat="1" ht="15.75" thickBot="1">
      <c r="A42" s="142" t="s">
        <v>26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4"/>
    </row>
    <row r="43" spans="1:16" s="1" customFormat="1">
      <c r="A43" s="71">
        <v>1</v>
      </c>
      <c r="B43" s="25" t="s">
        <v>96</v>
      </c>
      <c r="C43" s="25"/>
      <c r="D43" s="26"/>
      <c r="E43" s="27">
        <v>2005</v>
      </c>
      <c r="F43" s="67" t="s">
        <v>48</v>
      </c>
      <c r="G43" s="28" t="s">
        <v>76</v>
      </c>
      <c r="H43" s="29">
        <v>70.099999999999994</v>
      </c>
      <c r="I43" s="30">
        <v>16</v>
      </c>
      <c r="J43" s="28">
        <v>97</v>
      </c>
      <c r="K43" s="28">
        <v>142</v>
      </c>
      <c r="L43" s="63">
        <f>K43/2</f>
        <v>71</v>
      </c>
      <c r="M43" s="63">
        <f>J43+L43</f>
        <v>168</v>
      </c>
      <c r="N43" s="64">
        <f>0.6*M43</f>
        <v>100.8</v>
      </c>
      <c r="O43" s="32" t="s">
        <v>118</v>
      </c>
      <c r="P43" s="72" t="s">
        <v>49</v>
      </c>
    </row>
    <row r="44" spans="1:16" s="1" customFormat="1">
      <c r="A44" s="71">
        <v>2</v>
      </c>
      <c r="B44" s="44" t="s">
        <v>124</v>
      </c>
      <c r="C44" s="44"/>
      <c r="D44" s="60"/>
      <c r="E44" s="27">
        <v>2005</v>
      </c>
      <c r="F44" s="33" t="s">
        <v>48</v>
      </c>
      <c r="G44" s="28" t="s">
        <v>76</v>
      </c>
      <c r="H44" s="61">
        <v>69.3</v>
      </c>
      <c r="I44" s="62">
        <v>16</v>
      </c>
      <c r="J44" s="38">
        <v>84</v>
      </c>
      <c r="K44" s="38">
        <v>152</v>
      </c>
      <c r="L44" s="63">
        <f>K44/2</f>
        <v>76</v>
      </c>
      <c r="M44" s="63">
        <f>J44+L44</f>
        <v>160</v>
      </c>
      <c r="N44" s="64">
        <f>0.6*M44</f>
        <v>96</v>
      </c>
      <c r="O44" s="32" t="s">
        <v>118</v>
      </c>
      <c r="P44" s="66" t="s">
        <v>46</v>
      </c>
    </row>
    <row r="45" spans="1:16" s="1" customFormat="1" ht="15.75" thickBot="1">
      <c r="A45" s="71">
        <v>3</v>
      </c>
      <c r="B45" s="45" t="s">
        <v>98</v>
      </c>
      <c r="C45" s="35"/>
      <c r="D45" s="26"/>
      <c r="E45" s="32">
        <v>2004</v>
      </c>
      <c r="F45" s="67" t="s">
        <v>41</v>
      </c>
      <c r="G45" s="18" t="s">
        <v>76</v>
      </c>
      <c r="H45" s="80">
        <v>72.599999999999994</v>
      </c>
      <c r="I45" s="30">
        <v>24</v>
      </c>
      <c r="J45" s="67">
        <v>51</v>
      </c>
      <c r="K45" s="67">
        <v>72</v>
      </c>
      <c r="L45" s="63">
        <f>K45/2</f>
        <v>36</v>
      </c>
      <c r="M45" s="63">
        <f>J45+L45</f>
        <v>87</v>
      </c>
      <c r="N45" s="64">
        <f>1*M45</f>
        <v>87</v>
      </c>
      <c r="O45" s="11" t="s">
        <v>119</v>
      </c>
      <c r="P45" s="81" t="s">
        <v>49</v>
      </c>
    </row>
    <row r="46" spans="1:16" s="1" customFormat="1" ht="15.75" thickBot="1">
      <c r="A46" s="142" t="s">
        <v>27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4"/>
    </row>
    <row r="47" spans="1:16" s="1" customFormat="1">
      <c r="A47" s="71">
        <v>1</v>
      </c>
      <c r="B47" s="44" t="s">
        <v>83</v>
      </c>
      <c r="C47" s="44"/>
      <c r="D47" s="60"/>
      <c r="E47" s="27">
        <v>2001</v>
      </c>
      <c r="F47" s="33" t="s">
        <v>44</v>
      </c>
      <c r="G47" s="28" t="s">
        <v>42</v>
      </c>
      <c r="H47" s="61">
        <v>71.2</v>
      </c>
      <c r="I47" s="62">
        <v>24</v>
      </c>
      <c r="J47" s="38">
        <v>65</v>
      </c>
      <c r="K47" s="38">
        <v>131</v>
      </c>
      <c r="L47" s="63">
        <f>K47/2</f>
        <v>65.5</v>
      </c>
      <c r="M47" s="63">
        <f>J47+L47</f>
        <v>130.5</v>
      </c>
      <c r="N47" s="83">
        <f>1*M47</f>
        <v>130.5</v>
      </c>
      <c r="O47" s="41" t="s">
        <v>120</v>
      </c>
      <c r="P47" s="66" t="s">
        <v>82</v>
      </c>
    </row>
    <row r="48" spans="1:16" s="1" customFormat="1">
      <c r="A48" s="71">
        <v>2</v>
      </c>
      <c r="B48" s="44" t="s">
        <v>81</v>
      </c>
      <c r="C48" s="44"/>
      <c r="D48" s="60"/>
      <c r="E48" s="27">
        <v>2001</v>
      </c>
      <c r="F48" s="33" t="s">
        <v>48</v>
      </c>
      <c r="G48" s="28" t="s">
        <v>45</v>
      </c>
      <c r="H48" s="61">
        <v>71.8</v>
      </c>
      <c r="I48" s="62">
        <v>16</v>
      </c>
      <c r="J48" s="38">
        <v>80</v>
      </c>
      <c r="K48" s="38">
        <v>115</v>
      </c>
      <c r="L48" s="63">
        <f>K48/2</f>
        <v>57.5</v>
      </c>
      <c r="M48" s="63">
        <f>J48+L48</f>
        <v>137.5</v>
      </c>
      <c r="N48" s="64">
        <f>0.6*M48</f>
        <v>82.5</v>
      </c>
      <c r="O48" s="41" t="s">
        <v>121</v>
      </c>
      <c r="P48" s="66" t="s">
        <v>80</v>
      </c>
    </row>
    <row r="49" spans="1:16" s="1" customFormat="1" ht="15.75" thickBot="1">
      <c r="A49" s="71">
        <v>3</v>
      </c>
      <c r="B49" s="44" t="s">
        <v>130</v>
      </c>
      <c r="C49" s="44"/>
      <c r="D49" s="60"/>
      <c r="E49" s="27">
        <v>2002</v>
      </c>
      <c r="F49" s="33" t="s">
        <v>44</v>
      </c>
      <c r="G49" s="28" t="s">
        <v>76</v>
      </c>
      <c r="H49" s="61">
        <v>70.5</v>
      </c>
      <c r="I49" s="62">
        <v>24</v>
      </c>
      <c r="J49" s="38">
        <v>37</v>
      </c>
      <c r="K49" s="38">
        <v>78</v>
      </c>
      <c r="L49" s="63">
        <f>K49/2</f>
        <v>39</v>
      </c>
      <c r="M49" s="63">
        <f>J49+L49</f>
        <v>76</v>
      </c>
      <c r="N49" s="125">
        <f>1*M49</f>
        <v>76</v>
      </c>
      <c r="O49" s="41" t="s">
        <v>119</v>
      </c>
      <c r="P49" s="66" t="s">
        <v>46</v>
      </c>
    </row>
    <row r="50" spans="1:16" s="1" customFormat="1" ht="15.75" thickBot="1">
      <c r="A50" s="142" t="s">
        <v>38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4"/>
    </row>
    <row r="51" spans="1:16" s="1" customFormat="1">
      <c r="A51" s="71">
        <v>1</v>
      </c>
      <c r="B51" s="44" t="s">
        <v>115</v>
      </c>
      <c r="C51" s="44"/>
      <c r="D51" s="60"/>
      <c r="E51" s="27">
        <v>1998</v>
      </c>
      <c r="F51" s="33" t="s">
        <v>56</v>
      </c>
      <c r="G51" s="28" t="s">
        <v>106</v>
      </c>
      <c r="H51" s="61">
        <v>71.5</v>
      </c>
      <c r="I51" s="62">
        <v>24</v>
      </c>
      <c r="J51" s="28">
        <v>122</v>
      </c>
      <c r="K51" s="28">
        <v>210</v>
      </c>
      <c r="L51" s="63">
        <f>K51/2</f>
        <v>105</v>
      </c>
      <c r="M51" s="63">
        <f>J51+L51</f>
        <v>227</v>
      </c>
      <c r="N51" s="120">
        <f>1*M51</f>
        <v>227</v>
      </c>
      <c r="O51" s="32">
        <v>1</v>
      </c>
      <c r="P51" s="66" t="s">
        <v>109</v>
      </c>
    </row>
    <row r="52" spans="1:16" s="1" customFormat="1" ht="15.75" thickBot="1">
      <c r="A52" s="71">
        <v>2</v>
      </c>
      <c r="B52" s="44" t="s">
        <v>116</v>
      </c>
      <c r="C52" s="44"/>
      <c r="D52" s="60"/>
      <c r="E52" s="27">
        <v>1997</v>
      </c>
      <c r="F52" s="33" t="s">
        <v>57</v>
      </c>
      <c r="G52" s="28" t="s">
        <v>76</v>
      </c>
      <c r="H52" s="61">
        <v>73</v>
      </c>
      <c r="I52" s="62">
        <v>24</v>
      </c>
      <c r="J52" s="38">
        <v>66</v>
      </c>
      <c r="K52" s="38">
        <v>151</v>
      </c>
      <c r="L52" s="63">
        <f>K52/2</f>
        <v>75.5</v>
      </c>
      <c r="M52" s="63">
        <f>J52+L52</f>
        <v>141.5</v>
      </c>
      <c r="N52" s="67">
        <f>1*M52</f>
        <v>141.5</v>
      </c>
      <c r="O52" s="41">
        <v>1</v>
      </c>
      <c r="P52" s="66" t="s">
        <v>46</v>
      </c>
    </row>
    <row r="53" spans="1:16" s="1" customFormat="1" ht="15.75" thickBot="1">
      <c r="A53" s="142" t="s">
        <v>37</v>
      </c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4"/>
    </row>
    <row r="54" spans="1:16" s="1" customFormat="1">
      <c r="A54" s="70">
        <v>1</v>
      </c>
      <c r="B54" s="56" t="s">
        <v>92</v>
      </c>
      <c r="C54" s="43"/>
      <c r="D54" s="48"/>
      <c r="E54" s="11">
        <v>2004</v>
      </c>
      <c r="F54" s="63" t="s">
        <v>44</v>
      </c>
      <c r="G54" s="18" t="s">
        <v>76</v>
      </c>
      <c r="H54" s="68">
        <v>81.5</v>
      </c>
      <c r="I54" s="50">
        <v>24</v>
      </c>
      <c r="J54" s="63">
        <v>50</v>
      </c>
      <c r="K54" s="63">
        <v>50</v>
      </c>
      <c r="L54" s="63">
        <f>K54/2</f>
        <v>25</v>
      </c>
      <c r="M54" s="63">
        <f>J54+L54</f>
        <v>75</v>
      </c>
      <c r="N54" s="64">
        <f>1*M54</f>
        <v>75</v>
      </c>
      <c r="O54" s="11" t="s">
        <v>117</v>
      </c>
      <c r="P54" s="69" t="s">
        <v>131</v>
      </c>
    </row>
    <row r="55" spans="1:16" s="1" customFormat="1">
      <c r="A55" s="71">
        <v>2</v>
      </c>
      <c r="B55" s="45" t="s">
        <v>98</v>
      </c>
      <c r="C55" s="35"/>
      <c r="D55" s="26"/>
      <c r="E55" s="32">
        <v>2004</v>
      </c>
      <c r="F55" s="67" t="s">
        <v>41</v>
      </c>
      <c r="G55" s="18" t="s">
        <v>76</v>
      </c>
      <c r="H55" s="80">
        <v>94.2</v>
      </c>
      <c r="I55" s="30">
        <v>8</v>
      </c>
      <c r="J55" s="67">
        <v>113</v>
      </c>
      <c r="K55" s="67">
        <v>219</v>
      </c>
      <c r="L55" s="63">
        <f>K55/2</f>
        <v>109.5</v>
      </c>
      <c r="M55" s="63">
        <f>J55+L55</f>
        <v>222.5</v>
      </c>
      <c r="N55" s="64">
        <f>0.15*M55</f>
        <v>33.375</v>
      </c>
      <c r="O55" s="11" t="s">
        <v>117</v>
      </c>
      <c r="P55" s="81" t="s">
        <v>49</v>
      </c>
    </row>
    <row r="56" spans="1:16" s="1" customFormat="1" ht="15.75" thickBot="1">
      <c r="A56" s="71">
        <v>3</v>
      </c>
      <c r="B56" s="44" t="s">
        <v>91</v>
      </c>
      <c r="C56" s="57"/>
      <c r="D56" s="60"/>
      <c r="E56" s="27">
        <v>2003</v>
      </c>
      <c r="F56" s="33" t="s">
        <v>41</v>
      </c>
      <c r="G56" s="18" t="s">
        <v>42</v>
      </c>
      <c r="H56" s="61">
        <v>84.8</v>
      </c>
      <c r="I56" s="62">
        <v>8</v>
      </c>
      <c r="J56" s="28">
        <v>124</v>
      </c>
      <c r="K56" s="28">
        <v>124</v>
      </c>
      <c r="L56" s="63">
        <f>K56/2</f>
        <v>62</v>
      </c>
      <c r="M56" s="63">
        <f>J56+L56</f>
        <v>186</v>
      </c>
      <c r="N56" s="64">
        <f>0.15*M56</f>
        <v>27.9</v>
      </c>
      <c r="O56" s="32" t="s">
        <v>117</v>
      </c>
      <c r="P56" s="72" t="s">
        <v>82</v>
      </c>
    </row>
    <row r="57" spans="1:16" s="1" customFormat="1" ht="15.75" thickBot="1">
      <c r="A57" s="142" t="s">
        <v>73</v>
      </c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4"/>
    </row>
    <row r="58" spans="1:16" s="1" customFormat="1">
      <c r="A58" s="70">
        <v>1</v>
      </c>
      <c r="B58" s="24" t="s">
        <v>79</v>
      </c>
      <c r="C58" s="51"/>
      <c r="D58" s="76"/>
      <c r="E58" s="10">
        <v>2001</v>
      </c>
      <c r="F58" s="20" t="s">
        <v>44</v>
      </c>
      <c r="G58" s="18" t="s">
        <v>45</v>
      </c>
      <c r="H58" s="77">
        <v>80.599999999999994</v>
      </c>
      <c r="I58" s="78">
        <v>24</v>
      </c>
      <c r="J58" s="18">
        <v>41</v>
      </c>
      <c r="K58" s="18">
        <v>90</v>
      </c>
      <c r="L58" s="63">
        <f>K58/2</f>
        <v>45</v>
      </c>
      <c r="M58" s="63">
        <f>J58+L58</f>
        <v>86</v>
      </c>
      <c r="N58" s="64">
        <f>1*M58</f>
        <v>86</v>
      </c>
      <c r="O58" s="11" t="s">
        <v>119</v>
      </c>
      <c r="P58" s="82" t="s">
        <v>80</v>
      </c>
    </row>
    <row r="59" spans="1:16" s="1" customFormat="1" ht="15.75" thickBot="1">
      <c r="A59" s="71">
        <v>2</v>
      </c>
      <c r="B59" s="45" t="s">
        <v>129</v>
      </c>
      <c r="C59" s="35"/>
      <c r="D59" s="26"/>
      <c r="E59" s="32">
        <v>2002</v>
      </c>
      <c r="F59" s="67" t="s">
        <v>44</v>
      </c>
      <c r="G59" s="18" t="s">
        <v>76</v>
      </c>
      <c r="H59" s="80">
        <v>79.3</v>
      </c>
      <c r="I59" s="30">
        <v>24</v>
      </c>
      <c r="J59" s="67">
        <v>43</v>
      </c>
      <c r="K59" s="67">
        <v>84</v>
      </c>
      <c r="L59" s="63">
        <f>K59/2</f>
        <v>42</v>
      </c>
      <c r="M59" s="63">
        <f>J59+L59</f>
        <v>85</v>
      </c>
      <c r="N59" s="64">
        <f>1*M59</f>
        <v>85</v>
      </c>
      <c r="O59" s="11" t="s">
        <v>119</v>
      </c>
      <c r="P59" s="81" t="s">
        <v>46</v>
      </c>
    </row>
    <row r="60" spans="1:16" s="1" customFormat="1" ht="15.75" thickBot="1">
      <c r="A60" s="142" t="s">
        <v>35</v>
      </c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4"/>
    </row>
    <row r="61" spans="1:16" s="1" customFormat="1">
      <c r="A61" s="71">
        <v>1</v>
      </c>
      <c r="B61" s="44" t="s">
        <v>108</v>
      </c>
      <c r="C61" s="44"/>
      <c r="D61" s="60"/>
      <c r="E61" s="27">
        <v>2000</v>
      </c>
      <c r="F61" s="33" t="s">
        <v>56</v>
      </c>
      <c r="G61" s="28" t="s">
        <v>106</v>
      </c>
      <c r="H61" s="61">
        <v>80</v>
      </c>
      <c r="I61" s="62">
        <v>32</v>
      </c>
      <c r="J61" s="28">
        <v>90</v>
      </c>
      <c r="K61" s="28">
        <v>115</v>
      </c>
      <c r="L61" s="63">
        <f>K61/2</f>
        <v>57.5</v>
      </c>
      <c r="M61" s="63">
        <f>J61+L61</f>
        <v>147.5</v>
      </c>
      <c r="N61" s="64">
        <f>2*M61</f>
        <v>295</v>
      </c>
      <c r="O61" s="32" t="s">
        <v>57</v>
      </c>
      <c r="P61" s="66" t="s">
        <v>46</v>
      </c>
    </row>
    <row r="62" spans="1:16" s="1" customFormat="1">
      <c r="A62" s="71">
        <v>2</v>
      </c>
      <c r="B62" s="44" t="s">
        <v>105</v>
      </c>
      <c r="C62" s="44"/>
      <c r="D62" s="60"/>
      <c r="E62" s="27">
        <v>1997</v>
      </c>
      <c r="F62" s="33" t="s">
        <v>57</v>
      </c>
      <c r="G62" s="28" t="s">
        <v>106</v>
      </c>
      <c r="H62" s="61">
        <v>84.9</v>
      </c>
      <c r="I62" s="62">
        <v>24</v>
      </c>
      <c r="J62" s="38">
        <v>138</v>
      </c>
      <c r="K62" s="38">
        <v>206</v>
      </c>
      <c r="L62" s="63">
        <f>K62/2</f>
        <v>103</v>
      </c>
      <c r="M62" s="63">
        <f>J62+L62</f>
        <v>241</v>
      </c>
      <c r="N62" s="64">
        <f>1*M62</f>
        <v>241</v>
      </c>
      <c r="O62" s="41">
        <v>1</v>
      </c>
      <c r="P62" s="66" t="s">
        <v>122</v>
      </c>
    </row>
    <row r="63" spans="1:16" s="1" customFormat="1" ht="15.75" thickBot="1">
      <c r="A63" s="71">
        <v>3</v>
      </c>
      <c r="B63" s="44" t="s">
        <v>110</v>
      </c>
      <c r="C63" s="44"/>
      <c r="D63" s="60"/>
      <c r="E63" s="27">
        <v>2000</v>
      </c>
      <c r="F63" s="33" t="s">
        <v>57</v>
      </c>
      <c r="G63" s="28" t="s">
        <v>106</v>
      </c>
      <c r="H63" s="61">
        <v>79.8</v>
      </c>
      <c r="I63" s="62">
        <v>32</v>
      </c>
      <c r="J63" s="38">
        <v>75</v>
      </c>
      <c r="K63" s="38">
        <v>60</v>
      </c>
      <c r="L63" s="63">
        <f>K63/2</f>
        <v>30</v>
      </c>
      <c r="M63" s="63">
        <f>J63+L63</f>
        <v>105</v>
      </c>
      <c r="N63" s="64">
        <f>2*M63</f>
        <v>210</v>
      </c>
      <c r="O63" s="41" t="s">
        <v>117</v>
      </c>
      <c r="P63" s="66" t="s">
        <v>107</v>
      </c>
    </row>
    <row r="64" spans="1:16" s="1" customFormat="1" ht="15.75" thickBot="1">
      <c r="A64" s="142" t="s">
        <v>36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4"/>
    </row>
    <row r="65" spans="1:16" s="1" customFormat="1">
      <c r="A65" s="71">
        <v>1</v>
      </c>
      <c r="B65" s="44" t="s">
        <v>89</v>
      </c>
      <c r="C65" s="44"/>
      <c r="D65" s="60"/>
      <c r="E65" s="27">
        <v>2002</v>
      </c>
      <c r="F65" s="33" t="s">
        <v>41</v>
      </c>
      <c r="G65" s="28" t="s">
        <v>53</v>
      </c>
      <c r="H65" s="61">
        <v>117.3</v>
      </c>
      <c r="I65" s="62">
        <v>12</v>
      </c>
      <c r="J65" s="64">
        <v>107</v>
      </c>
      <c r="K65" s="64">
        <v>173</v>
      </c>
      <c r="L65" s="63">
        <f>K65/2</f>
        <v>86.5</v>
      </c>
      <c r="M65" s="63">
        <f>J65+L65</f>
        <v>193.5</v>
      </c>
      <c r="N65" s="64">
        <f>0.3*M65</f>
        <v>58.05</v>
      </c>
      <c r="O65" s="41" t="s">
        <v>117</v>
      </c>
      <c r="P65" s="66" t="s">
        <v>54</v>
      </c>
    </row>
    <row r="66" spans="1:16" s="1" customFormat="1" ht="15.75" thickBot="1">
      <c r="A66" s="71">
        <v>2</v>
      </c>
      <c r="B66" s="44" t="s">
        <v>86</v>
      </c>
      <c r="C66" s="44"/>
      <c r="D66" s="60"/>
      <c r="E66" s="27">
        <v>2002</v>
      </c>
      <c r="F66" s="33" t="s">
        <v>41</v>
      </c>
      <c r="G66" s="28" t="s">
        <v>53</v>
      </c>
      <c r="H66" s="61">
        <v>92</v>
      </c>
      <c r="I66" s="62">
        <v>8</v>
      </c>
      <c r="J66" s="64">
        <v>117</v>
      </c>
      <c r="K66" s="64">
        <v>189</v>
      </c>
      <c r="L66" s="63">
        <f>K66/2</f>
        <v>94.5</v>
      </c>
      <c r="M66" s="63">
        <f>J66+L66</f>
        <v>211.5</v>
      </c>
      <c r="N66" s="67">
        <f>0.15*M66</f>
        <v>31.724999999999998</v>
      </c>
      <c r="O66" s="41" t="s">
        <v>117</v>
      </c>
      <c r="P66" s="66" t="s">
        <v>54</v>
      </c>
    </row>
    <row r="67" spans="1:16" s="1" customFormat="1" ht="15.75" thickBot="1">
      <c r="A67" s="137" t="s">
        <v>17</v>
      </c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9"/>
    </row>
    <row r="68" spans="1:16" s="1" customFormat="1" ht="15.75" thickBot="1">
      <c r="A68" s="142" t="s">
        <v>74</v>
      </c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4"/>
    </row>
    <row r="69" spans="1:16" s="1" customFormat="1" ht="15.75" thickBot="1">
      <c r="A69" s="70">
        <v>1</v>
      </c>
      <c r="B69" s="25" t="s">
        <v>97</v>
      </c>
      <c r="C69" s="25"/>
      <c r="D69" s="26"/>
      <c r="E69" s="27">
        <v>2004</v>
      </c>
      <c r="F69" s="67" t="s">
        <v>66</v>
      </c>
      <c r="G69" s="28" t="s">
        <v>76</v>
      </c>
      <c r="H69" s="29">
        <v>62.4</v>
      </c>
      <c r="I69" s="30">
        <v>24</v>
      </c>
      <c r="J69" s="28">
        <v>45</v>
      </c>
      <c r="K69" s="28"/>
      <c r="L69" s="63"/>
      <c r="M69" s="63"/>
      <c r="N69" s="67">
        <f>(J69*I69*1)/H69</f>
        <v>17.307692307692307</v>
      </c>
      <c r="O69" s="32" t="s">
        <v>119</v>
      </c>
      <c r="P69" s="72" t="s">
        <v>49</v>
      </c>
    </row>
    <row r="70" spans="1:16" s="1" customFormat="1" ht="15.75" thickBot="1">
      <c r="A70" s="142" t="s">
        <v>28</v>
      </c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4"/>
    </row>
    <row r="71" spans="1:16" s="1" customFormat="1">
      <c r="A71" s="46">
        <v>1</v>
      </c>
      <c r="B71" s="44" t="s">
        <v>127</v>
      </c>
      <c r="C71" s="97"/>
      <c r="D71" s="26"/>
      <c r="E71" s="27">
        <v>2002</v>
      </c>
      <c r="F71" s="33">
        <v>3</v>
      </c>
      <c r="G71" s="28" t="s">
        <v>76</v>
      </c>
      <c r="H71" s="61">
        <v>61.75</v>
      </c>
      <c r="I71" s="62">
        <v>24</v>
      </c>
      <c r="J71" s="67">
        <v>64</v>
      </c>
      <c r="K71" s="67"/>
      <c r="L71" s="63"/>
      <c r="M71" s="63"/>
      <c r="N71" s="67">
        <f>(J71*I71*1)/H71</f>
        <v>24.874493927125506</v>
      </c>
      <c r="O71" s="32" t="s">
        <v>120</v>
      </c>
      <c r="P71" s="66" t="s">
        <v>46</v>
      </c>
    </row>
    <row r="72" spans="1:16" s="1" customFormat="1" ht="15.75" thickBot="1">
      <c r="A72" s="5">
        <v>2</v>
      </c>
      <c r="B72" s="24" t="s">
        <v>126</v>
      </c>
      <c r="C72" s="24"/>
      <c r="D72" s="76"/>
      <c r="E72" s="27">
        <v>2002</v>
      </c>
      <c r="F72" s="33" t="s">
        <v>44</v>
      </c>
      <c r="G72" s="28" t="s">
        <v>76</v>
      </c>
      <c r="H72" s="61">
        <v>70.3</v>
      </c>
      <c r="I72" s="62">
        <v>24</v>
      </c>
      <c r="J72" s="31">
        <v>59</v>
      </c>
      <c r="K72" s="31"/>
      <c r="L72" s="6"/>
      <c r="M72" s="63"/>
      <c r="N72" s="67">
        <f>(J72*I72*1)/H72</f>
        <v>20.142247510668565</v>
      </c>
      <c r="O72" s="32" t="s">
        <v>128</v>
      </c>
      <c r="P72" s="66" t="s">
        <v>46</v>
      </c>
    </row>
    <row r="73" spans="1:16" s="1" customFormat="1" ht="15.75" thickBot="1">
      <c r="A73" s="150" t="s">
        <v>31</v>
      </c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2"/>
    </row>
    <row r="74" spans="1:16" s="1" customFormat="1">
      <c r="A74" s="5">
        <v>1</v>
      </c>
      <c r="B74" s="25" t="s">
        <v>103</v>
      </c>
      <c r="C74" s="25"/>
      <c r="D74" s="26"/>
      <c r="E74" s="27">
        <v>1997</v>
      </c>
      <c r="F74" s="67" t="s">
        <v>60</v>
      </c>
      <c r="G74" s="28" t="s">
        <v>76</v>
      </c>
      <c r="H74" s="29">
        <v>70.5</v>
      </c>
      <c r="I74" s="30">
        <v>32</v>
      </c>
      <c r="J74" s="67">
        <v>48</v>
      </c>
      <c r="K74" s="67"/>
      <c r="L74" s="63"/>
      <c r="M74" s="63"/>
      <c r="N74" s="63">
        <f>(J74*I74*2)/H74</f>
        <v>43.574468085106382</v>
      </c>
      <c r="O74" s="32" t="s">
        <v>57</v>
      </c>
      <c r="P74" s="66" t="s">
        <v>55</v>
      </c>
    </row>
    <row r="75" spans="1:16" s="1" customFormat="1">
      <c r="A75" s="5">
        <v>2</v>
      </c>
      <c r="B75" s="45" t="s">
        <v>113</v>
      </c>
      <c r="C75" s="25"/>
      <c r="D75" s="26"/>
      <c r="E75" s="32">
        <v>1999</v>
      </c>
      <c r="F75" s="67" t="s">
        <v>57</v>
      </c>
      <c r="G75" s="28" t="s">
        <v>76</v>
      </c>
      <c r="H75" s="80">
        <v>65</v>
      </c>
      <c r="I75" s="30">
        <v>24</v>
      </c>
      <c r="J75" s="33">
        <v>80</v>
      </c>
      <c r="K75" s="33"/>
      <c r="L75" s="63"/>
      <c r="M75" s="63"/>
      <c r="N75" s="63">
        <f>(J75*I75*1)/H75</f>
        <v>29.53846153846154</v>
      </c>
      <c r="O75" s="32">
        <v>1</v>
      </c>
      <c r="P75" s="72" t="s">
        <v>46</v>
      </c>
    </row>
    <row r="76" spans="1:16" s="1" customFormat="1" ht="15.75" thickBot="1">
      <c r="A76" s="5">
        <v>3</v>
      </c>
      <c r="B76" s="45" t="s">
        <v>136</v>
      </c>
      <c r="C76" s="25"/>
      <c r="D76" s="26"/>
      <c r="E76" s="32">
        <v>2000</v>
      </c>
      <c r="F76" s="67" t="s">
        <v>57</v>
      </c>
      <c r="G76" s="28" t="s">
        <v>76</v>
      </c>
      <c r="H76" s="80" t="s">
        <v>137</v>
      </c>
      <c r="I76" s="30">
        <v>24</v>
      </c>
      <c r="J76" s="33">
        <v>65</v>
      </c>
      <c r="K76" s="33"/>
      <c r="L76" s="63"/>
      <c r="M76" s="63"/>
      <c r="N76" s="63">
        <v>21.37</v>
      </c>
      <c r="O76" s="32">
        <v>1</v>
      </c>
      <c r="P76" s="81" t="s">
        <v>55</v>
      </c>
    </row>
    <row r="77" spans="1:16" s="1" customFormat="1" ht="15.75" thickBot="1">
      <c r="A77" s="150" t="s">
        <v>111</v>
      </c>
      <c r="B77" s="151"/>
      <c r="C77" s="157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2"/>
    </row>
    <row r="78" spans="1:16" s="1" customFormat="1">
      <c r="A78" s="46">
        <v>1</v>
      </c>
      <c r="B78" s="24" t="s">
        <v>59</v>
      </c>
      <c r="C78" s="118"/>
      <c r="D78" s="9"/>
      <c r="E78" s="10">
        <v>1999</v>
      </c>
      <c r="F78" s="20" t="s">
        <v>60</v>
      </c>
      <c r="G78" s="18" t="s">
        <v>76</v>
      </c>
      <c r="H78" s="21">
        <v>66</v>
      </c>
      <c r="I78" s="22">
        <v>16</v>
      </c>
      <c r="J78" s="6">
        <v>75</v>
      </c>
      <c r="K78" s="6"/>
      <c r="L78" s="6"/>
      <c r="M78" s="6"/>
      <c r="N78" s="63">
        <f>(J78*I78*0.6)/H78</f>
        <v>10.909090909090908</v>
      </c>
      <c r="O78" s="11">
        <v>1</v>
      </c>
      <c r="P78" s="23" t="s">
        <v>55</v>
      </c>
    </row>
    <row r="79" spans="1:16" s="1" customFormat="1">
      <c r="A79" s="5">
        <v>2</v>
      </c>
      <c r="B79" s="24" t="s">
        <v>58</v>
      </c>
      <c r="C79" s="19"/>
      <c r="D79" s="9"/>
      <c r="E79" s="10">
        <v>1997</v>
      </c>
      <c r="F79" s="20" t="s">
        <v>57</v>
      </c>
      <c r="G79" s="18" t="s">
        <v>76</v>
      </c>
      <c r="H79" s="21">
        <v>57.9</v>
      </c>
      <c r="I79" s="22">
        <v>12</v>
      </c>
      <c r="J79" s="6">
        <v>85</v>
      </c>
      <c r="K79" s="6"/>
      <c r="L79" s="6"/>
      <c r="M79" s="6"/>
      <c r="N79" s="63">
        <f>(J79*I79*0.15)/H79</f>
        <v>2.6424870466321244</v>
      </c>
      <c r="O79" s="11" t="s">
        <v>117</v>
      </c>
      <c r="P79" s="23" t="s">
        <v>55</v>
      </c>
    </row>
    <row r="80" spans="1:16" s="1" customFormat="1" ht="15.75" thickBot="1">
      <c r="A80" s="5">
        <v>3</v>
      </c>
      <c r="B80" s="45" t="s">
        <v>78</v>
      </c>
      <c r="C80" s="25"/>
      <c r="D80" s="26"/>
      <c r="E80" s="32">
        <v>2004</v>
      </c>
      <c r="F80" s="67" t="s">
        <v>41</v>
      </c>
      <c r="G80" s="28" t="s">
        <v>76</v>
      </c>
      <c r="H80" s="80">
        <v>50.9</v>
      </c>
      <c r="I80" s="30">
        <v>4</v>
      </c>
      <c r="J80" s="33">
        <v>84</v>
      </c>
      <c r="K80" s="33"/>
      <c r="L80" s="63"/>
      <c r="M80" s="63"/>
      <c r="N80" s="63">
        <f>(J80*I80*0.4)/H80</f>
        <v>2.6404715127701377</v>
      </c>
      <c r="O80" s="32" t="s">
        <v>117</v>
      </c>
      <c r="P80" s="81" t="s">
        <v>55</v>
      </c>
    </row>
    <row r="81" spans="1:16" s="1" customFormat="1" ht="15.75" thickBot="1">
      <c r="A81" s="153" t="s">
        <v>11</v>
      </c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5"/>
    </row>
    <row r="82" spans="1:16" s="1" customFormat="1" ht="15.75" thickBot="1">
      <c r="A82" s="150" t="s">
        <v>29</v>
      </c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2"/>
    </row>
    <row r="83" spans="1:16" s="1" customFormat="1">
      <c r="A83" s="46">
        <v>1</v>
      </c>
      <c r="B83" s="47" t="s">
        <v>99</v>
      </c>
      <c r="C83" s="43"/>
      <c r="D83" s="48"/>
      <c r="E83" s="10">
        <v>2007</v>
      </c>
      <c r="F83" s="63" t="s">
        <v>41</v>
      </c>
      <c r="G83" s="18" t="s">
        <v>76</v>
      </c>
      <c r="H83" s="49">
        <v>35</v>
      </c>
      <c r="I83" s="50">
        <v>8</v>
      </c>
      <c r="J83" s="20"/>
      <c r="K83" s="20">
        <v>191</v>
      </c>
      <c r="L83" s="63"/>
      <c r="M83" s="63"/>
      <c r="N83" s="63">
        <f>0.13*K83</f>
        <v>24.830000000000002</v>
      </c>
      <c r="O83" s="115" t="s">
        <v>117</v>
      </c>
      <c r="P83" s="23" t="s">
        <v>100</v>
      </c>
    </row>
    <row r="84" spans="1:16" s="1" customFormat="1">
      <c r="A84" s="53">
        <v>2</v>
      </c>
      <c r="B84" s="56" t="s">
        <v>78</v>
      </c>
      <c r="C84" s="47"/>
      <c r="D84" s="48"/>
      <c r="E84" s="11">
        <v>2004</v>
      </c>
      <c r="F84" s="63" t="s">
        <v>41</v>
      </c>
      <c r="G84" s="18" t="s">
        <v>76</v>
      </c>
      <c r="H84" s="68">
        <v>50.9</v>
      </c>
      <c r="I84" s="50">
        <v>8</v>
      </c>
      <c r="J84" s="63"/>
      <c r="K84" s="63">
        <v>176</v>
      </c>
      <c r="L84" s="63"/>
      <c r="M84" s="63"/>
      <c r="N84" s="63">
        <f>0.13*K84</f>
        <v>22.880000000000003</v>
      </c>
      <c r="O84" s="11" t="s">
        <v>117</v>
      </c>
      <c r="P84" s="69" t="s">
        <v>55</v>
      </c>
    </row>
    <row r="85" spans="1:16" s="1" customFormat="1">
      <c r="A85" s="91">
        <v>3</v>
      </c>
      <c r="B85" s="25" t="s">
        <v>77</v>
      </c>
      <c r="C85" s="25"/>
      <c r="D85" s="26"/>
      <c r="E85" s="27">
        <v>2007</v>
      </c>
      <c r="F85" s="67" t="s">
        <v>41</v>
      </c>
      <c r="G85" s="28" t="s">
        <v>76</v>
      </c>
      <c r="H85" s="29">
        <v>65.7</v>
      </c>
      <c r="I85" s="30">
        <v>8</v>
      </c>
      <c r="J85" s="33"/>
      <c r="K85" s="33">
        <v>165</v>
      </c>
      <c r="L85" s="63"/>
      <c r="M85" s="63"/>
      <c r="N85" s="63">
        <f>0.13*K85</f>
        <v>21.45</v>
      </c>
      <c r="O85" s="102" t="s">
        <v>117</v>
      </c>
      <c r="P85" s="101" t="s">
        <v>55</v>
      </c>
    </row>
    <row r="86" spans="1:16" s="1" customFormat="1">
      <c r="A86" s="121">
        <v>4</v>
      </c>
      <c r="B86" s="25" t="s">
        <v>40</v>
      </c>
      <c r="C86" s="35"/>
      <c r="D86" s="26"/>
      <c r="E86" s="27">
        <v>2005</v>
      </c>
      <c r="F86" s="67" t="s">
        <v>66</v>
      </c>
      <c r="G86" s="28" t="s">
        <v>42</v>
      </c>
      <c r="H86" s="29">
        <v>46.4</v>
      </c>
      <c r="I86" s="30">
        <v>12</v>
      </c>
      <c r="J86" s="95"/>
      <c r="K86" s="95">
        <v>105</v>
      </c>
      <c r="L86" s="63"/>
      <c r="M86" s="63"/>
      <c r="N86" s="63">
        <f>0.2*K86</f>
        <v>21</v>
      </c>
      <c r="O86" s="100" t="s">
        <v>117</v>
      </c>
      <c r="P86" s="23" t="s">
        <v>82</v>
      </c>
    </row>
    <row r="87" spans="1:16" s="1" customFormat="1">
      <c r="A87" s="53">
        <v>5</v>
      </c>
      <c r="B87" s="44" t="s">
        <v>84</v>
      </c>
      <c r="C87" s="109"/>
      <c r="D87" s="110"/>
      <c r="E87" s="27">
        <v>2003</v>
      </c>
      <c r="F87" s="33" t="s">
        <v>41</v>
      </c>
      <c r="G87" s="28" t="s">
        <v>42</v>
      </c>
      <c r="H87" s="111">
        <v>59</v>
      </c>
      <c r="I87" s="112">
        <v>8</v>
      </c>
      <c r="J87" s="113"/>
      <c r="K87" s="113">
        <v>152</v>
      </c>
      <c r="L87" s="6"/>
      <c r="M87" s="6"/>
      <c r="N87" s="63">
        <f>0.13*K87</f>
        <v>19.760000000000002</v>
      </c>
      <c r="O87" s="114" t="s">
        <v>117</v>
      </c>
      <c r="P87" s="23" t="s">
        <v>82</v>
      </c>
    </row>
    <row r="88" spans="1:16" s="1" customFormat="1" ht="15.75" thickBot="1">
      <c r="A88" s="52">
        <v>6</v>
      </c>
      <c r="B88" s="45" t="s">
        <v>90</v>
      </c>
      <c r="C88" s="35"/>
      <c r="D88" s="26"/>
      <c r="E88" s="32">
        <v>2003</v>
      </c>
      <c r="F88" s="67" t="s">
        <v>41</v>
      </c>
      <c r="G88" s="28" t="s">
        <v>53</v>
      </c>
      <c r="H88" s="111">
        <v>56.2</v>
      </c>
      <c r="I88" s="112">
        <v>8</v>
      </c>
      <c r="J88" s="113"/>
      <c r="K88" s="113">
        <v>150</v>
      </c>
      <c r="L88" s="6"/>
      <c r="M88" s="6"/>
      <c r="N88" s="63">
        <f>0.13*K88</f>
        <v>19.5</v>
      </c>
      <c r="O88" s="32" t="s">
        <v>117</v>
      </c>
      <c r="P88" s="116" t="s">
        <v>54</v>
      </c>
    </row>
    <row r="89" spans="1:16" s="1" customFormat="1" ht="15.75" thickBot="1">
      <c r="A89" s="150" t="s">
        <v>32</v>
      </c>
      <c r="B89" s="151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2"/>
    </row>
    <row r="90" spans="1:16" s="1" customFormat="1">
      <c r="A90" s="46">
        <v>1</v>
      </c>
      <c r="B90" s="24" t="s">
        <v>59</v>
      </c>
      <c r="C90" s="42"/>
      <c r="D90" s="9"/>
      <c r="E90" s="10">
        <v>1999</v>
      </c>
      <c r="F90" s="20" t="s">
        <v>60</v>
      </c>
      <c r="G90" s="18" t="s">
        <v>76</v>
      </c>
      <c r="H90" s="21">
        <v>66</v>
      </c>
      <c r="I90" s="22">
        <v>24</v>
      </c>
      <c r="J90" s="6"/>
      <c r="K90" s="6">
        <v>143</v>
      </c>
      <c r="L90" s="6"/>
      <c r="M90" s="6"/>
      <c r="N90" s="6">
        <f>1*K90</f>
        <v>143</v>
      </c>
      <c r="O90" s="11" t="s">
        <v>57</v>
      </c>
      <c r="P90" s="23" t="s">
        <v>55</v>
      </c>
    </row>
    <row r="91" spans="1:16" s="1" customFormat="1">
      <c r="A91" s="53">
        <v>2</v>
      </c>
      <c r="B91" s="24" t="s">
        <v>61</v>
      </c>
      <c r="C91" s="19"/>
      <c r="D91" s="9"/>
      <c r="E91" s="10">
        <v>1997</v>
      </c>
      <c r="F91" s="20" t="s">
        <v>56</v>
      </c>
      <c r="G91" s="92" t="s">
        <v>112</v>
      </c>
      <c r="H91" s="21">
        <v>62.7</v>
      </c>
      <c r="I91" s="22">
        <v>16</v>
      </c>
      <c r="J91" s="6"/>
      <c r="K91" s="6">
        <v>235</v>
      </c>
      <c r="L91" s="6"/>
      <c r="M91" s="6"/>
      <c r="N91" s="6">
        <f>0.5*K91</f>
        <v>117.5</v>
      </c>
      <c r="O91" s="11">
        <v>1</v>
      </c>
      <c r="P91" s="23" t="s">
        <v>93</v>
      </c>
    </row>
    <row r="92" spans="1:16" s="1" customFormat="1" ht="15.75" thickBot="1">
      <c r="A92" s="87">
        <v>3</v>
      </c>
      <c r="B92" s="103" t="s">
        <v>58</v>
      </c>
      <c r="C92" s="104"/>
      <c r="D92" s="105"/>
      <c r="E92" s="88">
        <v>1997</v>
      </c>
      <c r="F92" s="106" t="s">
        <v>57</v>
      </c>
      <c r="G92" s="59" t="s">
        <v>76</v>
      </c>
      <c r="H92" s="107">
        <v>57.9</v>
      </c>
      <c r="I92" s="108">
        <v>24</v>
      </c>
      <c r="J92" s="58"/>
      <c r="K92" s="58">
        <v>93</v>
      </c>
      <c r="L92" s="58"/>
      <c r="M92" s="58"/>
      <c r="N92" s="58">
        <f>1*K92</f>
        <v>93</v>
      </c>
      <c r="O92" s="89" t="s">
        <v>57</v>
      </c>
      <c r="P92" s="90" t="s">
        <v>55</v>
      </c>
    </row>
    <row r="93" spans="1:16">
      <c r="A93" s="2"/>
      <c r="B93" s="12"/>
      <c r="C93" s="12"/>
      <c r="D93" s="13"/>
      <c r="E93" s="14"/>
      <c r="F93" s="7"/>
      <c r="G93" s="15"/>
      <c r="H93" s="16"/>
      <c r="I93" s="16"/>
      <c r="J93" s="7"/>
      <c r="K93" s="7"/>
      <c r="L93" s="7"/>
      <c r="M93" s="7"/>
      <c r="N93" s="7"/>
      <c r="O93" s="17"/>
      <c r="P93" s="12"/>
    </row>
    <row r="94" spans="1:16">
      <c r="A94" s="156" t="s">
        <v>133</v>
      </c>
      <c r="B94" s="156"/>
      <c r="C94" s="156"/>
      <c r="D94" s="156"/>
      <c r="E94" s="156"/>
      <c r="F94" s="34"/>
      <c r="G94" s="148" t="s">
        <v>134</v>
      </c>
      <c r="H94" s="148"/>
      <c r="I94" s="148"/>
      <c r="J94" s="148"/>
      <c r="K94" s="149"/>
      <c r="L94" s="149"/>
      <c r="M94" s="149"/>
      <c r="N94" s="149"/>
      <c r="O94" s="149"/>
      <c r="P94" s="149"/>
    </row>
    <row r="95" spans="1:16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</row>
    <row r="96" spans="1:16">
      <c r="A96" s="156" t="s">
        <v>135</v>
      </c>
      <c r="B96" s="156"/>
      <c r="C96" s="156"/>
      <c r="D96" s="156"/>
      <c r="E96" s="156"/>
      <c r="F96" s="34"/>
      <c r="G96" s="148" t="s">
        <v>70</v>
      </c>
      <c r="H96" s="148"/>
      <c r="I96" s="148"/>
      <c r="J96" s="148"/>
      <c r="K96" s="149"/>
      <c r="L96" s="149"/>
      <c r="M96" s="149"/>
      <c r="N96" s="149"/>
      <c r="O96" s="149"/>
      <c r="P96" s="149"/>
    </row>
    <row r="97" spans="1:16" ht="21" customHeight="1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</row>
    <row r="98" spans="1:16">
      <c r="A98" s="147" t="s">
        <v>132</v>
      </c>
      <c r="B98" s="147"/>
      <c r="C98" s="147"/>
      <c r="D98" s="147"/>
      <c r="E98" s="147"/>
      <c r="F98" s="147"/>
      <c r="G98" s="147"/>
      <c r="H98" s="147"/>
      <c r="I98" s="147" t="s">
        <v>39</v>
      </c>
      <c r="J98" s="147"/>
      <c r="K98" s="147"/>
      <c r="L98" s="147"/>
      <c r="M98" s="147"/>
      <c r="N98" s="147"/>
      <c r="O98" s="147"/>
      <c r="P98" s="147"/>
    </row>
    <row r="99" spans="1:16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</sheetData>
  <sortState ref="B78:P80">
    <sortCondition descending="1" ref="N78:N80"/>
  </sortState>
  <mergeCells count="55">
    <mergeCell ref="A70:P70"/>
    <mergeCell ref="A68:P68"/>
    <mergeCell ref="A53:P53"/>
    <mergeCell ref="A46:P46"/>
    <mergeCell ref="A57:P57"/>
    <mergeCell ref="A26:P26"/>
    <mergeCell ref="A23:P23"/>
    <mergeCell ref="A19:P19"/>
    <mergeCell ref="A98:H98"/>
    <mergeCell ref="I98:P98"/>
    <mergeCell ref="G94:P94"/>
    <mergeCell ref="G96:P96"/>
    <mergeCell ref="A73:P73"/>
    <mergeCell ref="A89:P89"/>
    <mergeCell ref="A82:P82"/>
    <mergeCell ref="A81:P81"/>
    <mergeCell ref="A96:E96"/>
    <mergeCell ref="A77:P77"/>
    <mergeCell ref="A94:E94"/>
    <mergeCell ref="A64:P64"/>
    <mergeCell ref="A42:P42"/>
    <mergeCell ref="D6:O6"/>
    <mergeCell ref="E7:N7"/>
    <mergeCell ref="A67:P67"/>
    <mergeCell ref="N10:N11"/>
    <mergeCell ref="A13:P13"/>
    <mergeCell ref="A12:P12"/>
    <mergeCell ref="H10:H11"/>
    <mergeCell ref="P10:P11"/>
    <mergeCell ref="E10:E11"/>
    <mergeCell ref="F10:F11"/>
    <mergeCell ref="A33:P33"/>
    <mergeCell ref="A37:P37"/>
    <mergeCell ref="A40:P40"/>
    <mergeCell ref="A50:P50"/>
    <mergeCell ref="A60:P60"/>
    <mergeCell ref="A31:P31"/>
    <mergeCell ref="A1:P1"/>
    <mergeCell ref="A2:P2"/>
    <mergeCell ref="A3:P3"/>
    <mergeCell ref="A4:P4"/>
    <mergeCell ref="B5:P5"/>
    <mergeCell ref="A7:D7"/>
    <mergeCell ref="B10:D11"/>
    <mergeCell ref="G10:G11"/>
    <mergeCell ref="J10:J11"/>
    <mergeCell ref="O7:P7"/>
    <mergeCell ref="O8:P8"/>
    <mergeCell ref="A8:C8"/>
    <mergeCell ref="K10:L10"/>
    <mergeCell ref="I10:I11"/>
    <mergeCell ref="O10:O11"/>
    <mergeCell ref="M10:M11"/>
    <mergeCell ref="A10:A11"/>
    <mergeCell ref="E8:N8"/>
  </mergeCells>
  <printOptions horizontalCentered="1"/>
  <pageMargins left="0" right="0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ДВ,ДЦ,Р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Женек</dc:creator>
  <cp:lastModifiedBy>Shvanev</cp:lastModifiedBy>
  <cp:lastPrinted>2019-01-20T19:58:35Z</cp:lastPrinted>
  <dcterms:created xsi:type="dcterms:W3CDTF">2017-02-20T14:54:52Z</dcterms:created>
  <dcterms:modified xsi:type="dcterms:W3CDTF">2019-01-20T19:58:41Z</dcterms:modified>
</cp:coreProperties>
</file>